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6" windowWidth="19320" windowHeight="11640" activeTab="3"/>
  </bookViews>
  <sheets>
    <sheet name="Dessin 2D" sheetId="4" r:id="rId1"/>
    <sheet name="Implantation segments" sheetId="6" r:id="rId2"/>
    <sheet name="Feuille débit" sheetId="7" r:id="rId3"/>
    <sheet name="Réalisation losanges" sheetId="9" r:id="rId4"/>
  </sheets>
  <definedNames>
    <definedName name="_xlnm.Print_Area" localSheetId="2">'Feuille débit'!$A$1:$R$19</definedName>
  </definedNames>
  <calcPr calcId="124519"/>
</workbook>
</file>

<file path=xl/calcChain.xml><?xml version="1.0" encoding="utf-8"?>
<calcChain xmlns="http://schemas.openxmlformats.org/spreadsheetml/2006/main">
  <c r="F19" i="7"/>
  <c r="I14"/>
  <c r="G14"/>
  <c r="H14" s="1"/>
  <c r="K14" s="1"/>
  <c r="L14" s="1"/>
  <c r="I17"/>
  <c r="G17"/>
  <c r="H17" s="1"/>
  <c r="K17" s="1"/>
  <c r="L17" s="1"/>
  <c r="J16"/>
  <c r="N16" s="1"/>
  <c r="I16"/>
  <c r="G16"/>
  <c r="H16" s="1"/>
  <c r="K16" s="1"/>
  <c r="L16" s="1"/>
  <c r="I15"/>
  <c r="G15"/>
  <c r="H15" s="1"/>
  <c r="K15" s="1"/>
  <c r="L15" s="1"/>
  <c r="I11"/>
  <c r="I12"/>
  <c r="I13"/>
  <c r="I18"/>
  <c r="I10"/>
  <c r="G10"/>
  <c r="H10" s="1"/>
  <c r="K10" s="1"/>
  <c r="G11"/>
  <c r="J11" s="1"/>
  <c r="S11" s="1"/>
  <c r="G12"/>
  <c r="J12" s="1"/>
  <c r="G13"/>
  <c r="J13" s="1"/>
  <c r="G18"/>
  <c r="J18" s="1"/>
  <c r="J14" l="1"/>
  <c r="M14"/>
  <c r="H11"/>
  <c r="K11" s="1"/>
  <c r="L11" s="1"/>
  <c r="M11" s="1"/>
  <c r="M17"/>
  <c r="J17"/>
  <c r="S16"/>
  <c r="Q16"/>
  <c r="R16" s="1"/>
  <c r="O16"/>
  <c r="P16" s="1"/>
  <c r="M16"/>
  <c r="J15"/>
  <c r="M15"/>
  <c r="J10"/>
  <c r="S10" s="1"/>
  <c r="Q11"/>
  <c r="R11" s="1"/>
  <c r="N11"/>
  <c r="N12"/>
  <c r="S12"/>
  <c r="Q12"/>
  <c r="R12" s="1"/>
  <c r="L10"/>
  <c r="M10" s="1"/>
  <c r="Q18"/>
  <c r="R18" s="1"/>
  <c r="S18"/>
  <c r="N18"/>
  <c r="Q13"/>
  <c r="R13" s="1"/>
  <c r="S13"/>
  <c r="N13"/>
  <c r="H13"/>
  <c r="K13" s="1"/>
  <c r="L13" s="1"/>
  <c r="M13" s="1"/>
  <c r="H18"/>
  <c r="K18" s="1"/>
  <c r="L18" s="1"/>
  <c r="M18" s="1"/>
  <c r="H12"/>
  <c r="K12" s="1"/>
  <c r="L12" s="1"/>
  <c r="M12" s="1"/>
  <c r="O14" l="1"/>
  <c r="P14" s="1"/>
  <c r="Q14"/>
  <c r="R14" s="1"/>
  <c r="N14"/>
  <c r="S14"/>
  <c r="O11"/>
  <c r="P11" s="1"/>
  <c r="O18"/>
  <c r="P18" s="1"/>
  <c r="N17"/>
  <c r="S17"/>
  <c r="O17"/>
  <c r="P17" s="1"/>
  <c r="Q17"/>
  <c r="R17" s="1"/>
  <c r="N15"/>
  <c r="O15"/>
  <c r="P15" s="1"/>
  <c r="Q15"/>
  <c r="R15" s="1"/>
  <c r="S15"/>
  <c r="O13"/>
  <c r="P13" s="1"/>
  <c r="Q10"/>
  <c r="R10" s="1"/>
  <c r="N10"/>
  <c r="O10"/>
  <c r="P10" s="1"/>
  <c r="O12"/>
  <c r="P12" s="1"/>
</calcChain>
</file>

<file path=xl/sharedStrings.xml><?xml version="1.0" encoding="utf-8"?>
<sst xmlns="http://schemas.openxmlformats.org/spreadsheetml/2006/main" count="52" uniqueCount="37">
  <si>
    <t>Base</t>
  </si>
  <si>
    <t>Anneau N°</t>
  </si>
  <si>
    <t>Segment / Materiaux Epaisseur</t>
  </si>
  <si>
    <t>Anneau Rayon Extérieur</t>
  </si>
  <si>
    <t>Anneau   Rayon Intérieur</t>
  </si>
  <si>
    <t>Segment  Rayon Intérieur sur Plat</t>
  </si>
  <si>
    <t>Segments Longueur Totale</t>
  </si>
  <si>
    <t>Largeur Trait de Scie:</t>
  </si>
  <si>
    <t>Position Butée (Distance lame Butée)</t>
  </si>
  <si>
    <t>Marge de sécurité matière:</t>
  </si>
  <si>
    <t>Essence bois</t>
  </si>
  <si>
    <t>Nb Segments</t>
  </si>
  <si>
    <t>Rayon extérieur max</t>
  </si>
  <si>
    <t>Largeur segment</t>
  </si>
  <si>
    <t>Données calculées</t>
  </si>
  <si>
    <t>Longueur sans marge de sécurité</t>
  </si>
  <si>
    <t>Longueur avec marge de sécurité</t>
  </si>
  <si>
    <t>Avec retournement</t>
  </si>
  <si>
    <t>Sans retournement</t>
  </si>
  <si>
    <t>B</t>
  </si>
  <si>
    <t>b</t>
  </si>
  <si>
    <t>L</t>
  </si>
  <si>
    <t xml:space="preserve"> </t>
  </si>
  <si>
    <t>Feuille de débit tournage segmenté avec anneaux pleins</t>
  </si>
  <si>
    <t>Données à saisir</t>
  </si>
  <si>
    <t>Longueur de baguettes selon type de sciage</t>
  </si>
  <si>
    <t>Angle de coupe</t>
  </si>
  <si>
    <t>ᾳ</t>
  </si>
  <si>
    <t xml:space="preserve">ᾳ      </t>
  </si>
  <si>
    <t>Longueur Petite base</t>
  </si>
  <si>
    <t>Largeur</t>
  </si>
  <si>
    <t>B1</t>
  </si>
  <si>
    <t>Sipo</t>
  </si>
  <si>
    <t xml:space="preserve">Longueur Grande base </t>
  </si>
  <si>
    <t>Données  dessin 2D</t>
  </si>
  <si>
    <t>Merisier</t>
  </si>
  <si>
    <t>Losanges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</si>
</sst>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2" fontId="5" fillId="15" borderId="7" xfId="0" applyNumberFormat="1" applyFont="1" applyFill="1" applyBorder="1" applyAlignment="1">
      <alignment horizontal="center" vertical="center"/>
    </xf>
    <xf numFmtId="2" fontId="0" fillId="15" borderId="7" xfId="0" applyNumberFormat="1" applyFill="1" applyBorder="1" applyAlignment="1">
      <alignment horizontal="center" vertical="center"/>
    </xf>
    <xf numFmtId="1" fontId="0" fillId="15" borderId="7" xfId="0" applyNumberForma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1" fontId="15" fillId="1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8080"/>
      <color rgb="FFFFFF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4</xdr:row>
      <xdr:rowOff>9525</xdr:rowOff>
    </xdr:from>
    <xdr:to>
      <xdr:col>11</xdr:col>
      <xdr:colOff>123825</xdr:colOff>
      <xdr:row>5</xdr:row>
      <xdr:rowOff>0</xdr:rowOff>
    </xdr:to>
    <xdr:cxnSp macro="">
      <xdr:nvCxnSpPr>
        <xdr:cNvPr id="8" name="Connecteur droit avec flèche 7"/>
        <xdr:cNvCxnSpPr/>
      </xdr:nvCxnSpPr>
      <xdr:spPr>
        <a:xfrm>
          <a:off x="8296275" y="9448800"/>
          <a:ext cx="19050" cy="5810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</xdr:row>
      <xdr:rowOff>142875</xdr:rowOff>
    </xdr:from>
    <xdr:to>
      <xdr:col>13</xdr:col>
      <xdr:colOff>0</xdr:colOff>
      <xdr:row>3</xdr:row>
      <xdr:rowOff>142875</xdr:rowOff>
    </xdr:to>
    <xdr:cxnSp macro="">
      <xdr:nvCxnSpPr>
        <xdr:cNvPr id="9" name="Connecteur droit avec flèche 8"/>
        <xdr:cNvCxnSpPr/>
      </xdr:nvCxnSpPr>
      <xdr:spPr>
        <a:xfrm flipV="1">
          <a:off x="5924550" y="1638300"/>
          <a:ext cx="2266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57151</xdr:rowOff>
    </xdr:from>
    <xdr:to>
      <xdr:col>12</xdr:col>
      <xdr:colOff>19050</xdr:colOff>
      <xdr:row>5</xdr:row>
      <xdr:rowOff>67235</xdr:rowOff>
    </xdr:to>
    <xdr:cxnSp macro="">
      <xdr:nvCxnSpPr>
        <xdr:cNvPr id="10" name="Connecteur droit avec flèche 9"/>
        <xdr:cNvCxnSpPr/>
      </xdr:nvCxnSpPr>
      <xdr:spPr>
        <a:xfrm flipV="1">
          <a:off x="6689912" y="1435475"/>
          <a:ext cx="1520638" cy="100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3</xdr:row>
      <xdr:rowOff>190500</xdr:rowOff>
    </xdr:from>
    <xdr:to>
      <xdr:col>10</xdr:col>
      <xdr:colOff>161925</xdr:colOff>
      <xdr:row>3</xdr:row>
      <xdr:rowOff>190500</xdr:rowOff>
    </xdr:to>
    <xdr:cxnSp macro="">
      <xdr:nvCxnSpPr>
        <xdr:cNvPr id="12" name="Connecteur droit avec flèche 11"/>
        <xdr:cNvCxnSpPr/>
      </xdr:nvCxnSpPr>
      <xdr:spPr>
        <a:xfrm>
          <a:off x="6829425" y="1685925"/>
          <a:ext cx="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4</xdr:row>
      <xdr:rowOff>9525</xdr:rowOff>
    </xdr:from>
    <xdr:to>
      <xdr:col>10</xdr:col>
      <xdr:colOff>161925</xdr:colOff>
      <xdr:row>5</xdr:row>
      <xdr:rowOff>9525</xdr:rowOff>
    </xdr:to>
    <xdr:cxnSp macro="">
      <xdr:nvCxnSpPr>
        <xdr:cNvPr id="16" name="Connecteur droit avec flèche 15"/>
        <xdr:cNvCxnSpPr/>
      </xdr:nvCxnSpPr>
      <xdr:spPr>
        <a:xfrm>
          <a:off x="6829425" y="1704975"/>
          <a:ext cx="0" cy="352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A2" sqref="A2"/>
    </sheetView>
  </sheetViews>
  <sheetFormatPr baseColWidth="10" defaultColWidth="10.6640625" defaultRowHeight="14.4"/>
  <cols>
    <col min="1" max="1" width="11.44140625" style="49" customWidth="1"/>
    <col min="2" max="2" width="10.6640625" style="50" customWidth="1"/>
  </cols>
  <sheetData>
    <row r="1" spans="1:13" ht="17.25" customHeight="1">
      <c r="A1" s="72"/>
      <c r="B1" s="72"/>
      <c r="C1" s="73"/>
      <c r="D1" s="73"/>
      <c r="E1" s="73"/>
      <c r="F1" s="61"/>
      <c r="G1" s="61"/>
      <c r="H1" s="61"/>
      <c r="I1" s="61"/>
      <c r="J1" s="61"/>
      <c r="K1" s="61"/>
      <c r="L1" s="61"/>
      <c r="M1" s="61"/>
    </row>
    <row r="2" spans="1:13" ht="52.5" customHeight="1">
      <c r="A2" s="62"/>
      <c r="B2" s="63"/>
      <c r="C2" s="61"/>
      <c r="D2" s="61"/>
      <c r="E2" s="61"/>
      <c r="F2" s="61"/>
      <c r="G2" s="61"/>
      <c r="H2" s="61"/>
      <c r="I2" s="61"/>
      <c r="J2" s="64"/>
      <c r="K2" s="61"/>
      <c r="L2" s="61"/>
      <c r="M2" s="61"/>
    </row>
    <row r="3" spans="1:13">
      <c r="A3" s="62"/>
      <c r="B3" s="63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9" customHeight="1">
      <c r="A4" s="65"/>
      <c r="B4" s="5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" customFormat="1" ht="48" customHeight="1">
      <c r="A5" s="65"/>
      <c r="B5" s="51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1" customFormat="1" ht="9.9" customHeight="1">
      <c r="A6" s="65"/>
      <c r="B6" s="51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1" customFormat="1" ht="50.1" customHeight="1">
      <c r="A7" s="65"/>
      <c r="B7" s="51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1" customFormat="1" ht="9.9" customHeight="1">
      <c r="A8" s="65"/>
      <c r="B8" s="51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s="1" customFormat="1" ht="39.9" customHeight="1">
      <c r="A9" s="65"/>
      <c r="B9" s="51"/>
      <c r="C9" s="66"/>
      <c r="D9" s="66"/>
      <c r="E9" s="66"/>
      <c r="F9" s="71"/>
      <c r="G9" s="71"/>
      <c r="H9" s="71"/>
      <c r="I9" s="71"/>
      <c r="J9" s="66"/>
      <c r="K9" s="66"/>
      <c r="L9" s="66"/>
      <c r="M9" s="66"/>
    </row>
    <row r="10" spans="1:13">
      <c r="A10" s="62"/>
      <c r="B10" s="63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>
      <c r="A11" s="62"/>
      <c r="B11" s="6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>
      <c r="A12" s="62"/>
      <c r="B12" s="63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>
      <c r="A13" s="62"/>
      <c r="B13" s="63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</sheetData>
  <mergeCells count="2">
    <mergeCell ref="F9:I9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Objet d’environnement du Gestionnaire d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A20"/>
  <sheetViews>
    <sheetView topLeftCell="A7" workbookViewId="0">
      <selection activeCell="B8" sqref="B8"/>
    </sheetView>
  </sheetViews>
  <sheetFormatPr baseColWidth="10" defaultColWidth="20.6640625" defaultRowHeight="14.4"/>
  <cols>
    <col min="1" max="16384" width="20.6640625" style="1"/>
  </cols>
  <sheetData>
    <row r="3" ht="15" customHeight="1"/>
    <row r="4" s="48" customFormat="1" ht="50.1" customHeight="1"/>
    <row r="5" ht="50.1" customHeight="1"/>
    <row r="6" s="48" customFormat="1" ht="9.9" customHeight="1"/>
    <row r="7" ht="50.1" customHeight="1"/>
    <row r="8" s="48" customFormat="1" ht="9.9" customHeight="1"/>
    <row r="9" ht="39.9" customHeight="1"/>
    <row r="13" customFormat="1"/>
    <row r="14" customFormat="1"/>
    <row r="15" customFormat="1" ht="24" customHeight="1"/>
    <row r="16" customFormat="1"/>
    <row r="17" customFormat="1" ht="5.25" customHeight="1"/>
    <row r="18" customFormat="1"/>
    <row r="19" customFormat="1" ht="27.75" customHeight="1"/>
    <row r="20" customFormat="1"/>
  </sheetData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  <oleObjects>
    <oleObject progId="Objet d’environnement du Gestionnaire d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topLeftCell="A4" zoomScale="85" zoomScaleNormal="85" workbookViewId="0">
      <selection activeCell="F20" sqref="F20"/>
    </sheetView>
  </sheetViews>
  <sheetFormatPr baseColWidth="10" defaultRowHeight="14.4"/>
  <cols>
    <col min="1" max="1" width="14.88671875" style="47" customWidth="1"/>
    <col min="2" max="2" width="10.88671875" customWidth="1"/>
    <col min="3" max="3" width="9.5546875" customWidth="1"/>
    <col min="4" max="4" width="9.109375" customWidth="1"/>
    <col min="5" max="5" width="8.5546875" customWidth="1"/>
    <col min="6" max="6" width="10.33203125" customWidth="1"/>
    <col min="7" max="8" width="11.44140625" hidden="1" customWidth="1"/>
    <col min="9" max="9" width="8.109375" customWidth="1"/>
    <col min="10" max="10" width="9.5546875" customWidth="1"/>
    <col min="11" max="11" width="9.6640625" customWidth="1"/>
    <col min="12" max="12" width="0" hidden="1" customWidth="1"/>
    <col min="13" max="13" width="8.88671875" customWidth="1"/>
    <col min="14" max="14" width="0" hidden="1" customWidth="1"/>
    <col min="19" max="19" width="0" hidden="1" customWidth="1"/>
  </cols>
  <sheetData>
    <row r="1" spans="1:19" ht="23.4" customHeight="1">
      <c r="A1" s="74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3" spans="1:19" s="1" customFormat="1" ht="15.75" customHeight="1">
      <c r="A3" s="76" t="s">
        <v>24</v>
      </c>
      <c r="B3" s="77"/>
      <c r="C3" s="77"/>
      <c r="D3" s="77"/>
      <c r="E3" s="77"/>
      <c r="F3" s="78"/>
      <c r="I3" s="85" t="s">
        <v>14</v>
      </c>
      <c r="J3" s="86"/>
      <c r="K3" s="86"/>
      <c r="L3" s="86"/>
      <c r="M3" s="86"/>
      <c r="N3" s="86"/>
      <c r="O3" s="86"/>
      <c r="P3" s="86"/>
      <c r="Q3" s="86"/>
      <c r="R3" s="87"/>
    </row>
    <row r="4" spans="1:19" s="1" customFormat="1" ht="15.75" customHeight="1">
      <c r="A4" s="25"/>
      <c r="B4" s="27"/>
      <c r="C4" s="1" t="s">
        <v>22</v>
      </c>
      <c r="D4" s="34"/>
      <c r="E4" s="34"/>
      <c r="F4" s="35"/>
      <c r="G4" s="14"/>
      <c r="H4" s="14"/>
      <c r="I4" s="14"/>
      <c r="J4"/>
      <c r="K4" s="22" t="s">
        <v>19</v>
      </c>
      <c r="L4" s="17" t="s">
        <v>19</v>
      </c>
      <c r="M4"/>
      <c r="N4" s="20"/>
      <c r="O4" s="20"/>
      <c r="P4" s="20"/>
      <c r="Q4" s="20"/>
      <c r="R4" s="36"/>
    </row>
    <row r="5" spans="1:19" s="1" customFormat="1" ht="27.75" customHeight="1">
      <c r="A5" s="26"/>
      <c r="B5" s="27"/>
      <c r="C5" s="28"/>
      <c r="D5" s="34"/>
      <c r="E5" s="34"/>
      <c r="F5" s="35"/>
      <c r="G5" s="14"/>
      <c r="H5" s="14"/>
      <c r="I5" s="14"/>
      <c r="J5" s="39" t="s">
        <v>28</v>
      </c>
      <c r="K5" s="24" t="s">
        <v>21</v>
      </c>
      <c r="L5" s="19" t="s">
        <v>21</v>
      </c>
      <c r="M5" s="16"/>
      <c r="N5" s="20"/>
      <c r="O5" s="79" t="s">
        <v>25</v>
      </c>
      <c r="P5" s="80"/>
      <c r="Q5" s="80"/>
      <c r="R5" s="81"/>
    </row>
    <row r="6" spans="1:19" s="1" customFormat="1" ht="28.8">
      <c r="A6" s="37" t="s">
        <v>7</v>
      </c>
      <c r="B6" s="38">
        <v>5</v>
      </c>
      <c r="C6" s="28" t="s">
        <v>22</v>
      </c>
      <c r="D6" s="89" t="s">
        <v>34</v>
      </c>
      <c r="E6" s="90"/>
      <c r="F6" s="91"/>
      <c r="G6" s="21"/>
      <c r="H6" s="21"/>
      <c r="I6" s="30"/>
      <c r="J6" s="15"/>
      <c r="K6" s="23" t="s">
        <v>20</v>
      </c>
      <c r="L6" s="18" t="s">
        <v>20</v>
      </c>
      <c r="M6" s="15"/>
      <c r="O6" s="82"/>
      <c r="P6" s="83"/>
      <c r="Q6" s="83"/>
      <c r="R6" s="84"/>
    </row>
    <row r="7" spans="1:19" ht="53.25" customHeight="1">
      <c r="A7" s="37" t="s">
        <v>9</v>
      </c>
      <c r="B7" s="38">
        <v>90</v>
      </c>
      <c r="D7" s="92"/>
      <c r="E7" s="92"/>
      <c r="F7" s="93"/>
      <c r="G7" s="9"/>
      <c r="H7" s="9"/>
      <c r="I7" s="33" t="s">
        <v>27</v>
      </c>
      <c r="J7" s="9" t="s">
        <v>31</v>
      </c>
      <c r="K7" s="9" t="s">
        <v>20</v>
      </c>
      <c r="L7" s="9"/>
      <c r="M7" s="9" t="s">
        <v>21</v>
      </c>
      <c r="O7" s="88" t="s">
        <v>17</v>
      </c>
      <c r="P7" s="88"/>
      <c r="Q7" s="88" t="s">
        <v>18</v>
      </c>
      <c r="R7" s="88"/>
    </row>
    <row r="8" spans="1:19" s="2" customFormat="1" ht="65.25" customHeight="1">
      <c r="A8" s="12" t="s">
        <v>1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2</v>
      </c>
      <c r="G8" s="4" t="s">
        <v>3</v>
      </c>
      <c r="H8" s="4" t="s">
        <v>4</v>
      </c>
      <c r="I8" s="32" t="s">
        <v>26</v>
      </c>
      <c r="J8" s="32" t="s">
        <v>33</v>
      </c>
      <c r="K8" s="32" t="s">
        <v>29</v>
      </c>
      <c r="L8" s="32" t="s">
        <v>5</v>
      </c>
      <c r="M8" s="32" t="s">
        <v>30</v>
      </c>
      <c r="N8" s="4" t="s">
        <v>6</v>
      </c>
      <c r="O8" s="4" t="s">
        <v>15</v>
      </c>
      <c r="P8" s="4" t="s">
        <v>16</v>
      </c>
      <c r="Q8" s="4" t="s">
        <v>15</v>
      </c>
      <c r="R8" s="4" t="s">
        <v>16</v>
      </c>
      <c r="S8" s="6" t="s">
        <v>8</v>
      </c>
    </row>
    <row r="9" spans="1:19" s="3" customFormat="1">
      <c r="A9" s="31" t="s">
        <v>0</v>
      </c>
      <c r="B9" s="45" t="s">
        <v>35</v>
      </c>
      <c r="C9" s="29"/>
      <c r="D9" s="31">
        <v>90</v>
      </c>
      <c r="E9" s="29"/>
      <c r="F9" s="40">
        <v>20</v>
      </c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8"/>
    </row>
    <row r="10" spans="1:19" s="1" customFormat="1" ht="20.100000000000001" customHeight="1">
      <c r="A10" s="46">
        <v>1</v>
      </c>
      <c r="B10" s="43" t="s">
        <v>32</v>
      </c>
      <c r="C10" s="10">
        <v>12</v>
      </c>
      <c r="D10" s="10">
        <v>95</v>
      </c>
      <c r="E10" s="10">
        <v>30</v>
      </c>
      <c r="F10" s="41">
        <v>5</v>
      </c>
      <c r="G10" s="10">
        <f t="shared" ref="G10:G18" si="0">D10</f>
        <v>95</v>
      </c>
      <c r="H10" s="10">
        <f t="shared" ref="H10:H18" si="1">G10-E10</f>
        <v>65</v>
      </c>
      <c r="I10" s="10">
        <f t="shared" ref="I10:I18" si="2">180/C10</f>
        <v>15</v>
      </c>
      <c r="J10" s="42">
        <f t="shared" ref="J10:J18" si="3">G10*2*TAN(PI()/C10)</f>
        <v>50.910346561913315</v>
      </c>
      <c r="K10" s="11">
        <f t="shared" ref="K10:K18" si="4">H10*2*SIN(PI()/C10)</f>
        <v>33.646475863327694</v>
      </c>
      <c r="L10" s="11">
        <f t="shared" ref="L10:L18" si="5">K10/(2*TAN(PI()/C10))</f>
        <v>62.785178708789431</v>
      </c>
      <c r="M10" s="67">
        <f t="shared" ref="M10:M18" si="6">G10-L10</f>
        <v>32.214821291210569</v>
      </c>
      <c r="N10" s="13">
        <f t="shared" ref="N10:N18" si="7">C10*J10</f>
        <v>610.92415874295978</v>
      </c>
      <c r="O10" s="13">
        <f t="shared" ref="O10:O18" si="8">(((J10+$B$6)+(K10+$B$6))/2)*C10</f>
        <v>567.34093455144603</v>
      </c>
      <c r="P10" s="68">
        <f t="shared" ref="P10:P18" si="9">O10+$B$7</f>
        <v>657.34093455144603</v>
      </c>
      <c r="Q10" s="13">
        <f t="shared" ref="Q10:Q18" si="10">(J10+$B$6)*C10</f>
        <v>670.92415874295978</v>
      </c>
      <c r="R10" s="13">
        <f t="shared" ref="R10:R18" si="11">Q10+$B$7</f>
        <v>760.92415874295978</v>
      </c>
      <c r="S10" s="7" t="e">
        <f>J10*COS(#REF!*PI()/180)</f>
        <v>#REF!</v>
      </c>
    </row>
    <row r="11" spans="1:19" s="1" customFormat="1" ht="20.100000000000001" customHeight="1">
      <c r="A11" s="46">
        <v>2</v>
      </c>
      <c r="B11" s="44" t="s">
        <v>35</v>
      </c>
      <c r="C11" s="10">
        <v>12</v>
      </c>
      <c r="D11" s="10">
        <v>110</v>
      </c>
      <c r="E11" s="10">
        <v>30</v>
      </c>
      <c r="F11" s="41">
        <v>20</v>
      </c>
      <c r="G11" s="10">
        <f t="shared" si="0"/>
        <v>110</v>
      </c>
      <c r="H11" s="10">
        <f t="shared" si="1"/>
        <v>80</v>
      </c>
      <c r="I11" s="10">
        <f t="shared" si="2"/>
        <v>15</v>
      </c>
      <c r="J11" s="42">
        <f t="shared" si="3"/>
        <v>58.948822334846994</v>
      </c>
      <c r="K11" s="11">
        <f t="shared" si="4"/>
        <v>41.411047216403318</v>
      </c>
      <c r="L11" s="11">
        <f t="shared" si="5"/>
        <v>77.274066103125463</v>
      </c>
      <c r="M11" s="67">
        <f t="shared" si="6"/>
        <v>32.725933896874537</v>
      </c>
      <c r="N11" s="13">
        <f t="shared" si="7"/>
        <v>707.38586801816393</v>
      </c>
      <c r="O11" s="13">
        <f t="shared" si="8"/>
        <v>662.15921730750188</v>
      </c>
      <c r="P11" s="69">
        <f t="shared" si="9"/>
        <v>752.15921730750188</v>
      </c>
      <c r="Q11" s="13">
        <f t="shared" si="10"/>
        <v>767.38586801816393</v>
      </c>
      <c r="R11" s="13">
        <f t="shared" si="11"/>
        <v>857.38586801816393</v>
      </c>
      <c r="S11" s="7" t="e">
        <f>J11*COS(#REF!*PI()/180)</f>
        <v>#REF!</v>
      </c>
    </row>
    <row r="12" spans="1:19" s="1" customFormat="1" ht="20.100000000000001" customHeight="1">
      <c r="A12" s="46">
        <v>3</v>
      </c>
      <c r="B12" s="44" t="s">
        <v>35</v>
      </c>
      <c r="C12" s="10">
        <v>12</v>
      </c>
      <c r="D12" s="10">
        <v>120</v>
      </c>
      <c r="E12" s="10">
        <v>30</v>
      </c>
      <c r="F12" s="41">
        <v>20</v>
      </c>
      <c r="G12" s="10">
        <f t="shared" si="0"/>
        <v>120</v>
      </c>
      <c r="H12" s="10">
        <f t="shared" si="1"/>
        <v>90</v>
      </c>
      <c r="I12" s="10">
        <f t="shared" si="2"/>
        <v>15</v>
      </c>
      <c r="J12" s="42">
        <f t="shared" si="3"/>
        <v>64.307806183469452</v>
      </c>
      <c r="K12" s="11">
        <f t="shared" si="4"/>
        <v>46.58742811845373</v>
      </c>
      <c r="L12" s="11">
        <f t="shared" si="5"/>
        <v>86.933324366016137</v>
      </c>
      <c r="M12" s="67">
        <f t="shared" si="6"/>
        <v>33.066675633983863</v>
      </c>
      <c r="N12" s="13">
        <f t="shared" si="7"/>
        <v>771.69367420163348</v>
      </c>
      <c r="O12" s="13">
        <f t="shared" si="8"/>
        <v>725.37140581153903</v>
      </c>
      <c r="P12" s="69">
        <f t="shared" si="9"/>
        <v>815.37140581153903</v>
      </c>
      <c r="Q12" s="13">
        <f t="shared" si="10"/>
        <v>831.69367420163348</v>
      </c>
      <c r="R12" s="13">
        <f t="shared" si="11"/>
        <v>921.69367420163348</v>
      </c>
      <c r="S12" s="7" t="e">
        <f>J12*COS(#REF!*PI()/180)</f>
        <v>#REF!</v>
      </c>
    </row>
    <row r="13" spans="1:19" s="1" customFormat="1" ht="20.100000000000001" customHeight="1">
      <c r="A13" s="46">
        <v>4</v>
      </c>
      <c r="B13" s="44" t="s">
        <v>35</v>
      </c>
      <c r="C13" s="10">
        <v>12</v>
      </c>
      <c r="D13" s="10">
        <v>130</v>
      </c>
      <c r="E13" s="10">
        <v>30</v>
      </c>
      <c r="F13" s="41">
        <v>20</v>
      </c>
      <c r="G13" s="10">
        <f t="shared" si="0"/>
        <v>130</v>
      </c>
      <c r="H13" s="10">
        <f t="shared" si="1"/>
        <v>100</v>
      </c>
      <c r="I13" s="10">
        <f t="shared" si="2"/>
        <v>15</v>
      </c>
      <c r="J13" s="42">
        <f t="shared" si="3"/>
        <v>69.666790032091896</v>
      </c>
      <c r="K13" s="11">
        <f t="shared" si="4"/>
        <v>51.763809020504148</v>
      </c>
      <c r="L13" s="11">
        <f t="shared" si="5"/>
        <v>96.592582628906825</v>
      </c>
      <c r="M13" s="67">
        <f t="shared" si="6"/>
        <v>33.407417371093175</v>
      </c>
      <c r="N13" s="13">
        <f t="shared" si="7"/>
        <v>836.0014803851027</v>
      </c>
      <c r="O13" s="13">
        <f t="shared" si="8"/>
        <v>788.58359431557631</v>
      </c>
      <c r="P13" s="69">
        <f t="shared" si="9"/>
        <v>878.58359431557631</v>
      </c>
      <c r="Q13" s="13">
        <f t="shared" si="10"/>
        <v>896.0014803851027</v>
      </c>
      <c r="R13" s="13">
        <f t="shared" si="11"/>
        <v>986.0014803851027</v>
      </c>
      <c r="S13" s="7" t="e">
        <f>J13*COS(#REF!*PI()/180)</f>
        <v>#REF!</v>
      </c>
    </row>
    <row r="14" spans="1:19" s="1" customFormat="1" ht="20.100000000000001" customHeight="1">
      <c r="A14" s="46">
        <v>5</v>
      </c>
      <c r="B14" s="43" t="s">
        <v>32</v>
      </c>
      <c r="C14" s="10">
        <v>12</v>
      </c>
      <c r="D14" s="10">
        <v>130</v>
      </c>
      <c r="E14" s="10">
        <v>30</v>
      </c>
      <c r="F14" s="41">
        <v>5</v>
      </c>
      <c r="G14" s="10">
        <f t="shared" si="0"/>
        <v>130</v>
      </c>
      <c r="H14" s="10">
        <f t="shared" si="1"/>
        <v>100</v>
      </c>
      <c r="I14" s="10">
        <f t="shared" si="2"/>
        <v>15</v>
      </c>
      <c r="J14" s="42">
        <f t="shared" si="3"/>
        <v>69.666790032091896</v>
      </c>
      <c r="K14" s="11">
        <f t="shared" si="4"/>
        <v>51.763809020504148</v>
      </c>
      <c r="L14" s="11">
        <f t="shared" si="5"/>
        <v>96.592582628906825</v>
      </c>
      <c r="M14" s="67">
        <f t="shared" si="6"/>
        <v>33.407417371093175</v>
      </c>
      <c r="N14" s="13">
        <f t="shared" si="7"/>
        <v>836.0014803851027</v>
      </c>
      <c r="O14" s="13">
        <f t="shared" si="8"/>
        <v>788.58359431557631</v>
      </c>
      <c r="P14" s="68">
        <f t="shared" si="9"/>
        <v>878.58359431557631</v>
      </c>
      <c r="Q14" s="13">
        <f t="shared" si="10"/>
        <v>896.0014803851027</v>
      </c>
      <c r="R14" s="13">
        <f t="shared" si="11"/>
        <v>986.0014803851027</v>
      </c>
      <c r="S14" s="7" t="e">
        <f>J14*COS(#REF!*PI()/180)</f>
        <v>#REF!</v>
      </c>
    </row>
    <row r="15" spans="1:19" s="1" customFormat="1" ht="20.100000000000001" customHeight="1">
      <c r="A15" s="46">
        <v>6</v>
      </c>
      <c r="B15" s="60" t="s">
        <v>36</v>
      </c>
      <c r="C15" s="10">
        <v>12</v>
      </c>
      <c r="D15" s="10">
        <v>130</v>
      </c>
      <c r="E15" s="10">
        <v>24</v>
      </c>
      <c r="F15" s="41">
        <v>50</v>
      </c>
      <c r="G15" s="10">
        <f t="shared" si="0"/>
        <v>130</v>
      </c>
      <c r="H15" s="10">
        <f t="shared" si="1"/>
        <v>106</v>
      </c>
      <c r="I15" s="10">
        <f t="shared" si="2"/>
        <v>15</v>
      </c>
      <c r="J15" s="42">
        <f t="shared" si="3"/>
        <v>69.666790032091896</v>
      </c>
      <c r="K15" s="11">
        <f t="shared" si="4"/>
        <v>54.869637561734393</v>
      </c>
      <c r="L15" s="11">
        <f t="shared" si="5"/>
        <v>102.38813758664122</v>
      </c>
      <c r="M15" s="67">
        <f t="shared" si="6"/>
        <v>27.611862413358779</v>
      </c>
      <c r="N15" s="13">
        <f t="shared" si="7"/>
        <v>836.0014803851027</v>
      </c>
      <c r="O15" s="13">
        <f t="shared" si="8"/>
        <v>807.21856556295779</v>
      </c>
      <c r="P15" s="70">
        <f t="shared" si="9"/>
        <v>897.21856556295779</v>
      </c>
      <c r="Q15" s="13">
        <f t="shared" si="10"/>
        <v>896.0014803851027</v>
      </c>
      <c r="R15" s="13">
        <f t="shared" si="11"/>
        <v>986.0014803851027</v>
      </c>
      <c r="S15" s="7" t="e">
        <f>J15*COS(#REF!*PI()/180)</f>
        <v>#REF!</v>
      </c>
    </row>
    <row r="16" spans="1:19" s="1" customFormat="1" ht="20.100000000000001" customHeight="1">
      <c r="A16" s="46">
        <v>7</v>
      </c>
      <c r="B16" s="43" t="s">
        <v>32</v>
      </c>
      <c r="C16" s="10">
        <v>12</v>
      </c>
      <c r="D16" s="10">
        <v>130</v>
      </c>
      <c r="E16" s="10">
        <v>30</v>
      </c>
      <c r="F16" s="41">
        <v>5</v>
      </c>
      <c r="G16" s="10">
        <f t="shared" si="0"/>
        <v>130</v>
      </c>
      <c r="H16" s="10">
        <f t="shared" si="1"/>
        <v>100</v>
      </c>
      <c r="I16" s="10">
        <f t="shared" si="2"/>
        <v>15</v>
      </c>
      <c r="J16" s="42">
        <f t="shared" si="3"/>
        <v>69.666790032091896</v>
      </c>
      <c r="K16" s="11">
        <f t="shared" si="4"/>
        <v>51.763809020504148</v>
      </c>
      <c r="L16" s="11">
        <f t="shared" si="5"/>
        <v>96.592582628906825</v>
      </c>
      <c r="M16" s="67">
        <f t="shared" si="6"/>
        <v>33.407417371093175</v>
      </c>
      <c r="N16" s="13">
        <f t="shared" si="7"/>
        <v>836.0014803851027</v>
      </c>
      <c r="O16" s="13">
        <f t="shared" si="8"/>
        <v>788.58359431557631</v>
      </c>
      <c r="P16" s="68">
        <f t="shared" si="9"/>
        <v>878.58359431557631</v>
      </c>
      <c r="Q16" s="13">
        <f t="shared" si="10"/>
        <v>896.0014803851027</v>
      </c>
      <c r="R16" s="13">
        <f t="shared" si="11"/>
        <v>986.0014803851027</v>
      </c>
      <c r="S16" s="7" t="e">
        <f>J16*COS(#REF!*PI()/180)</f>
        <v>#REF!</v>
      </c>
    </row>
    <row r="17" spans="1:19" s="1" customFormat="1" ht="20.100000000000001" customHeight="1">
      <c r="A17" s="46">
        <v>8</v>
      </c>
      <c r="B17" s="44" t="s">
        <v>35</v>
      </c>
      <c r="C17" s="10">
        <v>12</v>
      </c>
      <c r="D17" s="10">
        <v>130</v>
      </c>
      <c r="E17" s="10">
        <v>80</v>
      </c>
      <c r="F17" s="41">
        <v>25</v>
      </c>
      <c r="G17" s="10">
        <f t="shared" si="0"/>
        <v>130</v>
      </c>
      <c r="H17" s="10">
        <f t="shared" si="1"/>
        <v>50</v>
      </c>
      <c r="I17" s="10">
        <f t="shared" si="2"/>
        <v>15</v>
      </c>
      <c r="J17" s="42">
        <f t="shared" si="3"/>
        <v>69.666790032091896</v>
      </c>
      <c r="K17" s="11">
        <f t="shared" si="4"/>
        <v>25.881904510252074</v>
      </c>
      <c r="L17" s="11">
        <f t="shared" si="5"/>
        <v>48.296291314453413</v>
      </c>
      <c r="M17" s="67">
        <f t="shared" si="6"/>
        <v>81.703708685546587</v>
      </c>
      <c r="N17" s="13">
        <f t="shared" si="7"/>
        <v>836.0014803851027</v>
      </c>
      <c r="O17" s="13">
        <f t="shared" si="8"/>
        <v>633.29216725406377</v>
      </c>
      <c r="P17" s="69">
        <f t="shared" si="9"/>
        <v>723.29216725406377</v>
      </c>
      <c r="Q17" s="13">
        <f t="shared" si="10"/>
        <v>896.0014803851027</v>
      </c>
      <c r="R17" s="13">
        <f t="shared" si="11"/>
        <v>986.0014803851027</v>
      </c>
      <c r="S17" s="7" t="e">
        <f>J17*COS(#REF!*PI()/180)</f>
        <v>#REF!</v>
      </c>
    </row>
    <row r="18" spans="1:19" s="1" customFormat="1" ht="20.100000000000001" customHeight="1">
      <c r="A18" s="46">
        <v>9</v>
      </c>
      <c r="B18" s="43" t="s">
        <v>32</v>
      </c>
      <c r="C18" s="10">
        <v>12</v>
      </c>
      <c r="D18" s="10">
        <v>70</v>
      </c>
      <c r="E18" s="10">
        <v>30</v>
      </c>
      <c r="F18" s="41">
        <v>15</v>
      </c>
      <c r="G18" s="10">
        <f t="shared" si="0"/>
        <v>70</v>
      </c>
      <c r="H18" s="10">
        <f t="shared" si="1"/>
        <v>40</v>
      </c>
      <c r="I18" s="10">
        <f t="shared" si="2"/>
        <v>15</v>
      </c>
      <c r="J18" s="42">
        <f t="shared" si="3"/>
        <v>37.512886940357177</v>
      </c>
      <c r="K18" s="11">
        <f t="shared" si="4"/>
        <v>20.705523608201659</v>
      </c>
      <c r="L18" s="11">
        <f t="shared" si="5"/>
        <v>38.637033051562732</v>
      </c>
      <c r="M18" s="67">
        <f t="shared" si="6"/>
        <v>31.362966948437268</v>
      </c>
      <c r="N18" s="13">
        <f t="shared" si="7"/>
        <v>450.15464328428612</v>
      </c>
      <c r="O18" s="13">
        <f t="shared" si="8"/>
        <v>409.31046329135302</v>
      </c>
      <c r="P18" s="68">
        <f t="shared" si="9"/>
        <v>499.31046329135302</v>
      </c>
      <c r="Q18" s="13">
        <f t="shared" si="10"/>
        <v>510.15464328428612</v>
      </c>
      <c r="R18" s="13">
        <f t="shared" si="11"/>
        <v>600.15464328428607</v>
      </c>
      <c r="S18" s="7" t="e">
        <f>J18*COS(#REF!*PI()/180)</f>
        <v>#REF!</v>
      </c>
    </row>
    <row r="19" spans="1:19" s="1" customFormat="1" ht="20.100000000000001" customHeight="1">
      <c r="A19" s="53"/>
      <c r="B19" s="54"/>
      <c r="C19" s="55"/>
      <c r="D19" s="55"/>
      <c r="E19" s="55"/>
      <c r="F19" s="56">
        <f>SUM(F9:F18)</f>
        <v>185</v>
      </c>
      <c r="G19" s="55"/>
      <c r="H19" s="55"/>
      <c r="I19" s="55"/>
      <c r="J19" s="57"/>
      <c r="K19" s="58"/>
      <c r="L19" s="58"/>
      <c r="M19" s="57"/>
      <c r="N19" s="59"/>
      <c r="O19" s="59"/>
      <c r="P19" s="59"/>
      <c r="Q19" s="59"/>
      <c r="R19" s="59"/>
      <c r="S19" s="52"/>
    </row>
    <row r="21" spans="1:19">
      <c r="B21" s="17"/>
    </row>
    <row r="25" spans="1:19">
      <c r="F25">
        <v>74</v>
      </c>
    </row>
  </sheetData>
  <sheetProtection formatRows="0" insertColumns="0" selectLockedCells="1" selectUnlockedCells="1"/>
  <mergeCells count="7">
    <mergeCell ref="A1:R1"/>
    <mergeCell ref="A3:F3"/>
    <mergeCell ref="O5:R6"/>
    <mergeCell ref="I3:R3"/>
    <mergeCell ref="O7:P7"/>
    <mergeCell ref="Q7:R7"/>
    <mergeCell ref="D6:F7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2" sqref="B2"/>
    </sheetView>
  </sheetViews>
  <sheetFormatPr baseColWidth="10" defaultRowHeight="14.4"/>
  <sheetData/>
  <pageMargins left="0.7" right="0.7" top="0.75" bottom="0.75" header="0.3" footer="0.3"/>
  <pageSetup paperSize="9" orientation="portrait" verticalDpi="0" r:id="rId1"/>
  <legacyDrawing r:id="rId2"/>
  <oleObjects>
    <oleObject progId="Acrobat Document" dvAspect="DVASPECT_ICON" shapeId="30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Dessin 2D</vt:lpstr>
      <vt:lpstr>Implantation segments</vt:lpstr>
      <vt:lpstr>Feuille débit</vt:lpstr>
      <vt:lpstr>Réalisation losanges</vt:lpstr>
      <vt:lpstr>'Feuille débit'!Zone_d_impression</vt:lpstr>
    </vt:vector>
  </TitlesOfParts>
  <Company>Nadine &amp; Jean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JDD</dc:creator>
  <cp:lastModifiedBy>Windows User</cp:lastModifiedBy>
  <cp:lastPrinted>2018-09-05T20:06:51Z</cp:lastPrinted>
  <dcterms:created xsi:type="dcterms:W3CDTF">2017-01-18T14:22:27Z</dcterms:created>
  <dcterms:modified xsi:type="dcterms:W3CDTF">2019-08-14T16:48:56Z</dcterms:modified>
</cp:coreProperties>
</file>