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6" windowWidth="19320" windowHeight="11640" activeTab="1"/>
  </bookViews>
  <sheets>
    <sheet name="Dessin forme" sheetId="9" r:id="rId1"/>
    <sheet name="Implantation segments" sheetId="6" r:id="rId2"/>
    <sheet name="Feuille débit" sheetId="7" r:id="rId3"/>
  </sheets>
  <definedNames>
    <definedName name="_xlnm.Print_Area" localSheetId="2">'Feuille débit'!$A$1:$R$59</definedName>
  </definedNames>
  <calcPr calcId="124519"/>
</workbook>
</file>

<file path=xl/calcChain.xml><?xml version="1.0" encoding="utf-8"?>
<calcChain xmlns="http://schemas.openxmlformats.org/spreadsheetml/2006/main">
  <c r="G41" i="7"/>
  <c r="G38"/>
  <c r="G59"/>
  <c r="G58"/>
  <c r="G54"/>
  <c r="G50"/>
  <c r="G46"/>
  <c r="G45"/>
  <c r="I33"/>
  <c r="M33" s="1"/>
  <c r="N33" s="1"/>
  <c r="H33"/>
  <c r="L32"/>
  <c r="P32" s="1"/>
  <c r="H32"/>
  <c r="I32" s="1"/>
  <c r="M32" s="1"/>
  <c r="N32" s="1"/>
  <c r="O32" s="1"/>
  <c r="O33" l="1"/>
  <c r="L33"/>
  <c r="U32"/>
  <c r="S32"/>
  <c r="T32" s="1"/>
  <c r="Q32"/>
  <c r="R32" s="1"/>
  <c r="J10"/>
  <c r="J12"/>
  <c r="J13"/>
  <c r="J14"/>
  <c r="J15"/>
  <c r="J16"/>
  <c r="J17"/>
  <c r="J18"/>
  <c r="J19"/>
  <c r="J20"/>
  <c r="J21"/>
  <c r="J22"/>
  <c r="J23"/>
  <c r="J24"/>
  <c r="J25"/>
  <c r="J8"/>
  <c r="H25"/>
  <c r="H24"/>
  <c r="H23"/>
  <c r="H22"/>
  <c r="H21"/>
  <c r="H20"/>
  <c r="H19"/>
  <c r="H18"/>
  <c r="H17"/>
  <c r="H12"/>
  <c r="H15"/>
  <c r="H14"/>
  <c r="H13"/>
  <c r="H8"/>
  <c r="H9"/>
  <c r="H10"/>
  <c r="H11"/>
  <c r="L11" s="1"/>
  <c r="H16"/>
  <c r="P33" l="1"/>
  <c r="Q33"/>
  <c r="R33" s="1"/>
  <c r="S33"/>
  <c r="T33" s="1"/>
  <c r="U33"/>
  <c r="L16"/>
  <c r="P16" s="1"/>
  <c r="L18"/>
  <c r="U18" s="1"/>
  <c r="L17"/>
  <c r="S17" s="1"/>
  <c r="T17" s="1"/>
  <c r="I21"/>
  <c r="M21" s="1"/>
  <c r="N21" s="1"/>
  <c r="O21" s="1"/>
  <c r="L21"/>
  <c r="I20"/>
  <c r="L20"/>
  <c r="U20" s="1"/>
  <c r="I19"/>
  <c r="L19"/>
  <c r="U19" s="1"/>
  <c r="I12"/>
  <c r="M12" s="1"/>
  <c r="N12" s="1"/>
  <c r="O12" s="1"/>
  <c r="L12"/>
  <c r="I15"/>
  <c r="M15" s="1"/>
  <c r="N15" s="1"/>
  <c r="O15" s="1"/>
  <c r="L15"/>
  <c r="I14"/>
  <c r="M14" s="1"/>
  <c r="N14" s="1"/>
  <c r="O14" s="1"/>
  <c r="C41" s="1"/>
  <c r="L14"/>
  <c r="S14" s="1"/>
  <c r="T14" s="1"/>
  <c r="I13"/>
  <c r="M13" s="1"/>
  <c r="N13" s="1"/>
  <c r="O13" s="1"/>
  <c r="L13"/>
  <c r="I25"/>
  <c r="L25"/>
  <c r="U25" s="1"/>
  <c r="I8"/>
  <c r="M8" s="1"/>
  <c r="N8" s="1"/>
  <c r="O8" s="1"/>
  <c r="L8"/>
  <c r="U8" s="1"/>
  <c r="I24"/>
  <c r="L24"/>
  <c r="U24" s="1"/>
  <c r="L9"/>
  <c r="U9" s="1"/>
  <c r="I23"/>
  <c r="M23" s="1"/>
  <c r="N23" s="1"/>
  <c r="O23" s="1"/>
  <c r="L23"/>
  <c r="S23" s="1"/>
  <c r="T23" s="1"/>
  <c r="L22"/>
  <c r="S22" s="1"/>
  <c r="T22" s="1"/>
  <c r="L10"/>
  <c r="S10" s="1"/>
  <c r="T10" s="1"/>
  <c r="I17"/>
  <c r="I22"/>
  <c r="I18"/>
  <c r="I9"/>
  <c r="P9"/>
  <c r="S11"/>
  <c r="T11" s="1"/>
  <c r="U11"/>
  <c r="P11"/>
  <c r="I11"/>
  <c r="I16"/>
  <c r="I10"/>
  <c r="S16" l="1"/>
  <c r="T16" s="1"/>
  <c r="U16"/>
  <c r="S20"/>
  <c r="T20" s="1"/>
  <c r="P20"/>
  <c r="P22"/>
  <c r="P18"/>
  <c r="U22"/>
  <c r="P10"/>
  <c r="U10"/>
  <c r="S18"/>
  <c r="T18" s="1"/>
  <c r="P14"/>
  <c r="S9"/>
  <c r="T9" s="1"/>
  <c r="P17"/>
  <c r="U17"/>
  <c r="M11"/>
  <c r="N11" s="1"/>
  <c r="O11" s="1"/>
  <c r="M16"/>
  <c r="N16" s="1"/>
  <c r="O16" s="1"/>
  <c r="C42" s="1"/>
  <c r="M22"/>
  <c r="M20"/>
  <c r="M19"/>
  <c r="Q23"/>
  <c r="R23" s="1"/>
  <c r="M18"/>
  <c r="N18" s="1"/>
  <c r="O18" s="1"/>
  <c r="C43" s="1"/>
  <c r="M25"/>
  <c r="N25" s="1"/>
  <c r="O25" s="1"/>
  <c r="M17"/>
  <c r="N17" s="1"/>
  <c r="O17" s="1"/>
  <c r="M10"/>
  <c r="N10" s="1"/>
  <c r="O10" s="1"/>
  <c r="M9"/>
  <c r="N9" s="1"/>
  <c r="O9" s="1"/>
  <c r="M24"/>
  <c r="N24" s="1"/>
  <c r="O24" s="1"/>
  <c r="P19"/>
  <c r="P23"/>
  <c r="P25"/>
  <c r="U23"/>
  <c r="S25"/>
  <c r="T25" s="1"/>
  <c r="P24"/>
  <c r="S24"/>
  <c r="T24" s="1"/>
  <c r="S19"/>
  <c r="T19" s="1"/>
  <c r="U14"/>
  <c r="Q14"/>
  <c r="R14" s="1"/>
  <c r="P21"/>
  <c r="S21"/>
  <c r="T21" s="1"/>
  <c r="U21"/>
  <c r="Q21"/>
  <c r="R21" s="1"/>
  <c r="Q12"/>
  <c r="R12" s="1"/>
  <c r="S12"/>
  <c r="T12" s="1"/>
  <c r="P12"/>
  <c r="U12"/>
  <c r="P15"/>
  <c r="U15"/>
  <c r="Q15"/>
  <c r="R15" s="1"/>
  <c r="S15"/>
  <c r="T15" s="1"/>
  <c r="P13"/>
  <c r="Q13"/>
  <c r="R13" s="1"/>
  <c r="S13"/>
  <c r="T13" s="1"/>
  <c r="U13"/>
  <c r="S8"/>
  <c r="T8" s="1"/>
  <c r="P8"/>
  <c r="Q8"/>
  <c r="R8" s="1"/>
  <c r="Q17" l="1"/>
  <c r="R17" s="1"/>
  <c r="Q24"/>
  <c r="R24" s="1"/>
  <c r="N22"/>
  <c r="O22" s="1"/>
  <c r="Q22"/>
  <c r="R22" s="1"/>
  <c r="N20"/>
  <c r="O20" s="1"/>
  <c r="C44" s="1"/>
  <c r="Q20"/>
  <c r="R20" s="1"/>
  <c r="N19"/>
  <c r="O19" s="1"/>
  <c r="Q19"/>
  <c r="R19" s="1"/>
  <c r="Q25"/>
  <c r="R25" s="1"/>
  <c r="Q9"/>
  <c r="R9" s="1"/>
  <c r="Q18"/>
  <c r="R18" s="1"/>
  <c r="Q11"/>
  <c r="R11" s="1"/>
  <c r="Q16"/>
  <c r="R16" s="1"/>
  <c r="Q10"/>
  <c r="R10" s="1"/>
</calcChain>
</file>

<file path=xl/sharedStrings.xml><?xml version="1.0" encoding="utf-8"?>
<sst xmlns="http://schemas.openxmlformats.org/spreadsheetml/2006/main" count="143" uniqueCount="49">
  <si>
    <t>Base</t>
  </si>
  <si>
    <t>Anneau N°</t>
  </si>
  <si>
    <t>Anneau Rayon Extérieur</t>
  </si>
  <si>
    <t>Anneau   Rayon Intérieur</t>
  </si>
  <si>
    <t>Segment  Rayon Intérieur sur Plat</t>
  </si>
  <si>
    <t>Segments Longueur Totale</t>
  </si>
  <si>
    <t>Position Butée (Distance lame Butée)</t>
  </si>
  <si>
    <t>Essence bois</t>
  </si>
  <si>
    <t>Nb Segments</t>
  </si>
  <si>
    <t>Rayon extérieur max</t>
  </si>
  <si>
    <t>Largeur segment</t>
  </si>
  <si>
    <t>Données calculées</t>
  </si>
  <si>
    <t>Longueur sans marge de sécurité</t>
  </si>
  <si>
    <t>Longueur avec marge de sécurité</t>
  </si>
  <si>
    <t>Avec retournement</t>
  </si>
  <si>
    <t>Sans retournement</t>
  </si>
  <si>
    <t>B</t>
  </si>
  <si>
    <t>b</t>
  </si>
  <si>
    <t>L</t>
  </si>
  <si>
    <t xml:space="preserve"> </t>
  </si>
  <si>
    <t>Données à saisir</t>
  </si>
  <si>
    <t>Longueur de baguettes selon type de sciage</t>
  </si>
  <si>
    <t>Angle de coupe</t>
  </si>
  <si>
    <t>ᾳ</t>
  </si>
  <si>
    <t xml:space="preserve">ᾳ      </t>
  </si>
  <si>
    <t>Longueur Petite base</t>
  </si>
  <si>
    <t>Largeur</t>
  </si>
  <si>
    <t>B1</t>
  </si>
  <si>
    <t>Sipo</t>
  </si>
  <si>
    <t xml:space="preserve">Longueur Grande base </t>
  </si>
  <si>
    <t>Données  dessin 2D</t>
  </si>
  <si>
    <t>Merisier</t>
  </si>
  <si>
    <t>Type segments</t>
  </si>
  <si>
    <t>ajouré</t>
  </si>
  <si>
    <t>plein</t>
  </si>
  <si>
    <t>Angle de jour</t>
  </si>
  <si>
    <t>Trait scie</t>
  </si>
  <si>
    <t>Marge Sécurité</t>
  </si>
  <si>
    <t>medium</t>
  </si>
  <si>
    <t>Chêne</t>
  </si>
  <si>
    <t>Medium</t>
  </si>
  <si>
    <t>Fabrication du gabarit</t>
  </si>
  <si>
    <t xml:space="preserve">Débit </t>
  </si>
  <si>
    <t>Long T</t>
  </si>
  <si>
    <t xml:space="preserve">  </t>
  </si>
  <si>
    <t>Larg T</t>
  </si>
  <si>
    <t>Epaiss</t>
  </si>
  <si>
    <t>Long</t>
  </si>
  <si>
    <t>Epaisseur</t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</si>
</sst>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0" borderId="1" xfId="0" applyNumberFormat="1" applyFont="1" applyFill="1" applyBorder="1" applyAlignment="1">
      <alignment horizontal="center" vertical="center"/>
    </xf>
    <xf numFmtId="1" fontId="13" fillId="10" borderId="1" xfId="0" applyNumberFormat="1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1" fontId="17" fillId="1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/>
    <xf numFmtId="0" fontId="20" fillId="0" borderId="1" xfId="0" applyFont="1" applyBorder="1" applyAlignment="1">
      <alignment horizontal="center"/>
    </xf>
    <xf numFmtId="2" fontId="12" fillId="0" borderId="14" xfId="0" applyNumberFormat="1" applyFont="1" applyFill="1" applyBorder="1" applyAlignment="1">
      <alignment horizontal="center" vertical="center"/>
    </xf>
    <xf numFmtId="1" fontId="13" fillId="10" borderId="14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1" fillId="10" borderId="14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9" fillId="11" borderId="1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3300"/>
      <color rgb="FFCC6600"/>
      <color rgb="FF996633"/>
      <color rgb="FFFF9900"/>
      <color rgb="FF80808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2</xdr:row>
      <xdr:rowOff>9525</xdr:rowOff>
    </xdr:from>
    <xdr:to>
      <xdr:col>13</xdr:col>
      <xdr:colOff>123825</xdr:colOff>
      <xdr:row>3</xdr:row>
      <xdr:rowOff>0</xdr:rowOff>
    </xdr:to>
    <xdr:cxnSp macro="">
      <xdr:nvCxnSpPr>
        <xdr:cNvPr id="8" name="Connecteur droit avec flèche 7"/>
        <xdr:cNvCxnSpPr/>
      </xdr:nvCxnSpPr>
      <xdr:spPr>
        <a:xfrm>
          <a:off x="8296275" y="9448800"/>
          <a:ext cx="19050" cy="5810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</xdr:row>
      <xdr:rowOff>142875</xdr:rowOff>
    </xdr:from>
    <xdr:to>
      <xdr:col>15</xdr:col>
      <xdr:colOff>0</xdr:colOff>
      <xdr:row>1</xdr:row>
      <xdr:rowOff>142875</xdr:rowOff>
    </xdr:to>
    <xdr:cxnSp macro="">
      <xdr:nvCxnSpPr>
        <xdr:cNvPr id="9" name="Connecteur droit avec flèche 8"/>
        <xdr:cNvCxnSpPr/>
      </xdr:nvCxnSpPr>
      <xdr:spPr>
        <a:xfrm flipV="1">
          <a:off x="5924550" y="1638300"/>
          <a:ext cx="2266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</xdr:row>
      <xdr:rowOff>57151</xdr:rowOff>
    </xdr:from>
    <xdr:to>
      <xdr:col>14</xdr:col>
      <xdr:colOff>19050</xdr:colOff>
      <xdr:row>3</xdr:row>
      <xdr:rowOff>67235</xdr:rowOff>
    </xdr:to>
    <xdr:cxnSp macro="">
      <xdr:nvCxnSpPr>
        <xdr:cNvPr id="10" name="Connecteur droit avec flèche 9"/>
        <xdr:cNvCxnSpPr/>
      </xdr:nvCxnSpPr>
      <xdr:spPr>
        <a:xfrm flipV="1">
          <a:off x="6689912" y="1435475"/>
          <a:ext cx="1520638" cy="100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1</xdr:row>
      <xdr:rowOff>190500</xdr:rowOff>
    </xdr:from>
    <xdr:to>
      <xdr:col>12</xdr:col>
      <xdr:colOff>161925</xdr:colOff>
      <xdr:row>1</xdr:row>
      <xdr:rowOff>190500</xdr:rowOff>
    </xdr:to>
    <xdr:cxnSp macro="">
      <xdr:nvCxnSpPr>
        <xdr:cNvPr id="12" name="Connecteur droit avec flèche 11"/>
        <xdr:cNvCxnSpPr/>
      </xdr:nvCxnSpPr>
      <xdr:spPr>
        <a:xfrm>
          <a:off x="6829425" y="1685925"/>
          <a:ext cx="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2</xdr:row>
      <xdr:rowOff>9525</xdr:rowOff>
    </xdr:from>
    <xdr:to>
      <xdr:col>12</xdr:col>
      <xdr:colOff>161925</xdr:colOff>
      <xdr:row>3</xdr:row>
      <xdr:rowOff>9525</xdr:rowOff>
    </xdr:to>
    <xdr:cxnSp macro="">
      <xdr:nvCxnSpPr>
        <xdr:cNvPr id="16" name="Connecteur droit avec flèche 15"/>
        <xdr:cNvCxnSpPr/>
      </xdr:nvCxnSpPr>
      <xdr:spPr>
        <a:xfrm>
          <a:off x="6829425" y="1704975"/>
          <a:ext cx="0" cy="3524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baseColWidth="10" defaultRowHeight="14.4"/>
  <sheetData/>
  <pageMargins left="0.7" right="0.7" top="0.75" bottom="0.75" header="0.3" footer="0.3"/>
  <pageSetup paperSize="9" orientation="portrait" verticalDpi="0" r:id="rId1"/>
  <legacyDrawing r:id="rId2"/>
  <oleObjects>
    <oleObject progId="Objet d’environnement du Gestionnaire d" shapeId="205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A11"/>
  <sheetViews>
    <sheetView tabSelected="1" topLeftCell="A52" workbookViewId="0">
      <selection activeCell="B54" sqref="B54"/>
    </sheetView>
  </sheetViews>
  <sheetFormatPr baseColWidth="10" defaultColWidth="20.6640625" defaultRowHeight="14.4"/>
  <cols>
    <col min="1" max="16384" width="20.6640625" style="1"/>
  </cols>
  <sheetData>
    <row r="4" customFormat="1"/>
    <row r="5" customFormat="1"/>
    <row r="6" customFormat="1" ht="24" customHeight="1"/>
    <row r="7" customFormat="1"/>
    <row r="8" customFormat="1" ht="5.25" customHeight="1"/>
    <row r="9" customFormat="1"/>
    <row r="10" customFormat="1" ht="27.75" customHeight="1"/>
    <row r="11" customFormat="1"/>
  </sheetData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  <oleObjects>
    <oleObject progId="Objet d’environnement du Gestionnaire d" shapeId="308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X79"/>
  <sheetViews>
    <sheetView topLeftCell="A34" zoomScale="70" zoomScaleNormal="70" workbookViewId="0">
      <selection sqref="A1:XFD1048576"/>
    </sheetView>
  </sheetViews>
  <sheetFormatPr baseColWidth="10" defaultRowHeight="14.4"/>
  <cols>
    <col min="1" max="1" width="7.88671875" style="45" customWidth="1"/>
    <col min="2" max="2" width="10.88671875" customWidth="1"/>
    <col min="3" max="3" width="8.44140625" customWidth="1"/>
    <col min="4" max="4" width="6.33203125" customWidth="1"/>
    <col min="5" max="5" width="9.6640625" customWidth="1"/>
    <col min="6" max="6" width="8.5546875" customWidth="1"/>
    <col min="7" max="7" width="10.33203125" customWidth="1"/>
    <col min="8" max="8" width="9.77734375" customWidth="1"/>
    <col min="9" max="9" width="8.77734375" hidden="1" customWidth="1"/>
    <col min="10" max="11" width="6.88671875" customWidth="1"/>
    <col min="12" max="12" width="9.5546875" customWidth="1"/>
    <col min="13" max="13" width="9.6640625" customWidth="1"/>
    <col min="14" max="14" width="9.44140625" hidden="1" customWidth="1"/>
    <col min="15" max="15" width="8.88671875" customWidth="1"/>
    <col min="16" max="16" width="0" hidden="1" customWidth="1"/>
    <col min="21" max="21" width="0" hidden="1" customWidth="1"/>
    <col min="24" max="24" width="32.5546875" customWidth="1"/>
  </cols>
  <sheetData>
    <row r="1" spans="1:24" s="1" customFormat="1" ht="15.75" customHeight="1">
      <c r="A1" s="92" t="s">
        <v>20</v>
      </c>
      <c r="B1" s="93"/>
      <c r="C1" s="93"/>
      <c r="D1" s="93"/>
      <c r="E1" s="93"/>
      <c r="F1" s="93"/>
      <c r="G1" s="94"/>
      <c r="J1" s="84" t="s">
        <v>11</v>
      </c>
      <c r="K1" s="85"/>
      <c r="L1" s="85"/>
      <c r="M1" s="85"/>
      <c r="N1" s="85"/>
      <c r="O1" s="85"/>
      <c r="P1" s="85"/>
      <c r="Q1" s="85"/>
      <c r="R1" s="85"/>
      <c r="S1" s="56"/>
      <c r="T1" s="57"/>
    </row>
    <row r="2" spans="1:24" s="1" customFormat="1" ht="15.75" customHeight="1">
      <c r="A2" s="25"/>
      <c r="B2" s="27"/>
      <c r="C2" s="27"/>
      <c r="D2" s="1" t="s">
        <v>19</v>
      </c>
      <c r="E2" s="34"/>
      <c r="F2" s="34"/>
      <c r="G2" s="35"/>
      <c r="H2" s="14"/>
      <c r="I2" s="14"/>
      <c r="J2" s="14"/>
      <c r="K2" s="14"/>
      <c r="L2"/>
      <c r="M2" s="22" t="s">
        <v>16</v>
      </c>
      <c r="N2" s="17" t="s">
        <v>16</v>
      </c>
      <c r="O2"/>
      <c r="P2" s="20"/>
      <c r="Q2" s="20"/>
      <c r="R2" s="20"/>
      <c r="S2" s="20"/>
      <c r="T2" s="36"/>
    </row>
    <row r="3" spans="1:24" s="1" customFormat="1" ht="27.75" customHeight="1">
      <c r="A3" s="26"/>
      <c r="B3" s="27"/>
      <c r="C3" s="27"/>
      <c r="D3" s="28"/>
      <c r="E3" s="34"/>
      <c r="F3" s="34"/>
      <c r="G3" s="35"/>
      <c r="H3" s="14"/>
      <c r="I3" s="14"/>
      <c r="J3" s="14"/>
      <c r="K3" s="14"/>
      <c r="L3" s="38" t="s">
        <v>24</v>
      </c>
      <c r="M3" s="24" t="s">
        <v>18</v>
      </c>
      <c r="N3" s="19" t="s">
        <v>18</v>
      </c>
      <c r="O3" s="16"/>
      <c r="P3" s="20"/>
      <c r="Q3" s="86" t="s">
        <v>21</v>
      </c>
      <c r="R3" s="87"/>
      <c r="S3" s="51"/>
      <c r="T3" s="52"/>
    </row>
    <row r="4" spans="1:24" s="1" customFormat="1">
      <c r="A4" s="58" t="s">
        <v>36</v>
      </c>
      <c r="B4" s="37">
        <v>5</v>
      </c>
      <c r="C4" s="27"/>
      <c r="D4" s="28" t="s">
        <v>19</v>
      </c>
      <c r="E4" s="79" t="s">
        <v>30</v>
      </c>
      <c r="F4" s="80"/>
      <c r="G4" s="81"/>
      <c r="H4" s="21"/>
      <c r="I4" s="21"/>
      <c r="J4" s="30"/>
      <c r="K4" s="30"/>
      <c r="L4" s="15"/>
      <c r="M4" s="23" t="s">
        <v>17</v>
      </c>
      <c r="N4" s="18" t="s">
        <v>17</v>
      </c>
      <c r="O4" s="15"/>
      <c r="Q4" s="88"/>
      <c r="R4" s="89"/>
      <c r="S4" s="53"/>
      <c r="T4" s="54"/>
    </row>
    <row r="5" spans="1:24" ht="53.25" customHeight="1">
      <c r="A5" s="58" t="s">
        <v>37</v>
      </c>
      <c r="B5" s="37">
        <v>90</v>
      </c>
      <c r="C5" s="27"/>
      <c r="E5" s="82"/>
      <c r="F5" s="82"/>
      <c r="G5" s="83"/>
      <c r="H5" s="9"/>
      <c r="I5" s="9"/>
      <c r="J5" s="33" t="s">
        <v>23</v>
      </c>
      <c r="K5" s="33"/>
      <c r="L5" s="9" t="s">
        <v>27</v>
      </c>
      <c r="M5" s="9" t="s">
        <v>17</v>
      </c>
      <c r="N5" s="9"/>
      <c r="O5" s="9" t="s">
        <v>18</v>
      </c>
      <c r="Q5" s="78" t="s">
        <v>14</v>
      </c>
      <c r="R5" s="78"/>
      <c r="S5" s="78" t="s">
        <v>15</v>
      </c>
      <c r="T5" s="78"/>
    </row>
    <row r="6" spans="1:24" s="2" customFormat="1" ht="65.25" customHeight="1">
      <c r="A6" s="12" t="s">
        <v>1</v>
      </c>
      <c r="B6" s="12" t="s">
        <v>7</v>
      </c>
      <c r="C6" s="12" t="s">
        <v>32</v>
      </c>
      <c r="D6" s="12" t="s">
        <v>8</v>
      </c>
      <c r="E6" s="12" t="s">
        <v>9</v>
      </c>
      <c r="F6" s="12" t="s">
        <v>10</v>
      </c>
      <c r="G6" s="12" t="s">
        <v>48</v>
      </c>
      <c r="H6" s="4" t="s">
        <v>2</v>
      </c>
      <c r="I6" s="4" t="s">
        <v>3</v>
      </c>
      <c r="J6" s="32" t="s">
        <v>22</v>
      </c>
      <c r="K6" s="32" t="s">
        <v>35</v>
      </c>
      <c r="L6" s="32" t="s">
        <v>29</v>
      </c>
      <c r="M6" s="32" t="s">
        <v>25</v>
      </c>
      <c r="N6" s="32" t="s">
        <v>4</v>
      </c>
      <c r="O6" s="32" t="s">
        <v>26</v>
      </c>
      <c r="P6" s="4" t="s">
        <v>5</v>
      </c>
      <c r="Q6" s="4" t="s">
        <v>12</v>
      </c>
      <c r="R6" s="4" t="s">
        <v>13</v>
      </c>
      <c r="S6" s="4" t="s">
        <v>12</v>
      </c>
      <c r="T6" s="4" t="s">
        <v>13</v>
      </c>
      <c r="U6" s="6" t="s">
        <v>6</v>
      </c>
    </row>
    <row r="7" spans="1:24" s="3" customFormat="1">
      <c r="A7" s="31" t="s">
        <v>0</v>
      </c>
      <c r="B7" s="42" t="s">
        <v>28</v>
      </c>
      <c r="C7" s="29"/>
      <c r="D7" s="29"/>
      <c r="E7" s="31">
        <v>75</v>
      </c>
      <c r="F7" s="29"/>
      <c r="G7" s="39">
        <v>20</v>
      </c>
      <c r="H7" s="5"/>
      <c r="I7" s="5"/>
      <c r="J7" s="5"/>
      <c r="K7" s="5"/>
      <c r="L7" s="29"/>
      <c r="M7" s="29"/>
      <c r="N7" s="29"/>
      <c r="O7" s="29"/>
      <c r="P7" s="29"/>
      <c r="Q7" s="29"/>
      <c r="R7" s="29"/>
      <c r="S7" s="29"/>
      <c r="T7" s="29"/>
      <c r="U7" s="8"/>
    </row>
    <row r="8" spans="1:24" s="1" customFormat="1" ht="20.100000000000001" customHeight="1">
      <c r="A8" s="44">
        <v>1</v>
      </c>
      <c r="B8" s="43" t="s">
        <v>31</v>
      </c>
      <c r="C8" s="49" t="s">
        <v>33</v>
      </c>
      <c r="D8" s="10">
        <v>12</v>
      </c>
      <c r="E8" s="10">
        <v>85</v>
      </c>
      <c r="F8" s="10">
        <v>35</v>
      </c>
      <c r="G8" s="40">
        <v>20</v>
      </c>
      <c r="H8" s="10">
        <f t="shared" ref="H8:H16" si="0">E8</f>
        <v>85</v>
      </c>
      <c r="I8" s="10">
        <f t="shared" ref="I8:I16" si="1">H8-F8</f>
        <v>50</v>
      </c>
      <c r="J8" s="10">
        <f>(360-(K8*D8))/(2*D8)</f>
        <v>12</v>
      </c>
      <c r="K8" s="10">
        <v>6</v>
      </c>
      <c r="L8" s="41">
        <f>H8*2*TAN((3.14*J8)/180)</f>
        <v>36.115750327962239</v>
      </c>
      <c r="M8" s="11">
        <f>I8*2*SIN((3.14*J8)/180)</f>
        <v>20.780783296016082</v>
      </c>
      <c r="N8" s="11">
        <f>M8/(2*TAN((3.14*J8)/180))</f>
        <v>48.90848353201114</v>
      </c>
      <c r="O8" s="46">
        <f t="shared" ref="O8:O16" si="2">H8-N8</f>
        <v>36.09151646798886</v>
      </c>
      <c r="P8" s="13">
        <f t="shared" ref="P8:P16" si="3">D8*L8</f>
        <v>433.38900393554684</v>
      </c>
      <c r="Q8" s="13">
        <f t="shared" ref="Q8:Q16" si="4">(((L8+$B$4)+(M8+$B$4))/2)*D8</f>
        <v>401.37920174386988</v>
      </c>
      <c r="R8" s="47">
        <f t="shared" ref="R8:R16" si="5">Q8+$B$5</f>
        <v>491.37920174386988</v>
      </c>
      <c r="S8" s="13">
        <f t="shared" ref="S8:S16" si="6">(L8+$B$4)*D8</f>
        <v>493.38900393554684</v>
      </c>
      <c r="T8" s="13">
        <f t="shared" ref="T8:T16" si="7">S8+$B$5</f>
        <v>583.38900393554684</v>
      </c>
      <c r="U8" s="7" t="e">
        <f>L8*COS(#REF!*PI()/180)</f>
        <v>#REF!</v>
      </c>
    </row>
    <row r="9" spans="1:24" s="1" customFormat="1" ht="20.100000000000001" customHeight="1">
      <c r="A9" s="44">
        <v>2</v>
      </c>
      <c r="B9" s="42" t="s">
        <v>28</v>
      </c>
      <c r="C9" s="50" t="s">
        <v>34</v>
      </c>
      <c r="D9" s="10">
        <v>12</v>
      </c>
      <c r="E9" s="10">
        <v>90</v>
      </c>
      <c r="F9" s="10">
        <v>25</v>
      </c>
      <c r="G9" s="40">
        <v>5</v>
      </c>
      <c r="H9" s="10">
        <f t="shared" si="0"/>
        <v>90</v>
      </c>
      <c r="I9" s="10">
        <f t="shared" si="1"/>
        <v>65</v>
      </c>
      <c r="J9" s="10">
        <v>15</v>
      </c>
      <c r="K9" s="10">
        <v>0</v>
      </c>
      <c r="L9" s="41">
        <f>H9*2*TAN((3.14*J9)/180)</f>
        <v>48.205250533405767</v>
      </c>
      <c r="M9" s="11">
        <f t="shared" ref="M9:M25" si="8">I9*2*SIN((3.14*J9)/180)</f>
        <v>33.62980972699426</v>
      </c>
      <c r="N9" s="11">
        <f>M9/(2*TAN((3.14*J9)/180))</f>
        <v>62.787410954995906</v>
      </c>
      <c r="O9" s="46">
        <f t="shared" si="2"/>
        <v>27.212589045004094</v>
      </c>
      <c r="P9" s="13">
        <f t="shared" si="3"/>
        <v>578.46300640086918</v>
      </c>
      <c r="Q9" s="13">
        <f t="shared" si="4"/>
        <v>551.01036156240013</v>
      </c>
      <c r="R9" s="48">
        <f t="shared" si="5"/>
        <v>641.01036156240013</v>
      </c>
      <c r="S9" s="13">
        <f t="shared" si="6"/>
        <v>638.46300640086918</v>
      </c>
      <c r="T9" s="13">
        <f t="shared" si="7"/>
        <v>728.46300640086918</v>
      </c>
      <c r="U9" s="7" t="e">
        <f>L9*COS(#REF!*PI()/180)</f>
        <v>#REF!</v>
      </c>
      <c r="X9" s="55"/>
    </row>
    <row r="10" spans="1:24" s="1" customFormat="1" ht="20.100000000000001" customHeight="1">
      <c r="A10" s="44">
        <v>3</v>
      </c>
      <c r="B10" s="43" t="s">
        <v>31</v>
      </c>
      <c r="C10" s="49" t="s">
        <v>33</v>
      </c>
      <c r="D10" s="10">
        <v>12</v>
      </c>
      <c r="E10" s="10">
        <v>105</v>
      </c>
      <c r="F10" s="10">
        <v>35</v>
      </c>
      <c r="G10" s="40">
        <v>20</v>
      </c>
      <c r="H10" s="10">
        <f t="shared" si="0"/>
        <v>105</v>
      </c>
      <c r="I10" s="10">
        <f t="shared" si="1"/>
        <v>70</v>
      </c>
      <c r="J10" s="10">
        <f t="shared" ref="J10:J25" si="9">(360-(K10*D10))/(2*D10)</f>
        <v>12</v>
      </c>
      <c r="K10" s="10">
        <v>6</v>
      </c>
      <c r="L10" s="41">
        <f>H10*2*TAN((3.14*J10)/180)</f>
        <v>44.613573934541584</v>
      </c>
      <c r="M10" s="11">
        <f t="shared" si="8"/>
        <v>29.093096614422517</v>
      </c>
      <c r="N10" s="11">
        <f>M10/(2*TAN((3.14*J10)/180))</f>
        <v>68.471876944815605</v>
      </c>
      <c r="O10" s="46">
        <f t="shared" si="2"/>
        <v>36.528123055184395</v>
      </c>
      <c r="P10" s="13">
        <f t="shared" si="3"/>
        <v>535.36288721449898</v>
      </c>
      <c r="Q10" s="13">
        <f t="shared" si="4"/>
        <v>502.24002329378459</v>
      </c>
      <c r="R10" s="47">
        <f t="shared" si="5"/>
        <v>592.24002329378459</v>
      </c>
      <c r="S10" s="13">
        <f t="shared" si="6"/>
        <v>595.36288721449898</v>
      </c>
      <c r="T10" s="13">
        <f t="shared" si="7"/>
        <v>685.36288721449898</v>
      </c>
      <c r="U10" s="7" t="e">
        <f>L10*COS(#REF!*PI()/180)</f>
        <v>#REF!</v>
      </c>
    </row>
    <row r="11" spans="1:24" s="1" customFormat="1" ht="20.100000000000001" customHeight="1">
      <c r="A11" s="44">
        <v>4</v>
      </c>
      <c r="B11" s="42" t="s">
        <v>28</v>
      </c>
      <c r="C11" s="50" t="s">
        <v>34</v>
      </c>
      <c r="D11" s="10">
        <v>12</v>
      </c>
      <c r="E11" s="10">
        <v>110</v>
      </c>
      <c r="F11" s="10">
        <v>25</v>
      </c>
      <c r="G11" s="40">
        <v>5</v>
      </c>
      <c r="H11" s="10">
        <f t="shared" si="0"/>
        <v>110</v>
      </c>
      <c r="I11" s="10">
        <f t="shared" si="1"/>
        <v>85</v>
      </c>
      <c r="J11" s="10">
        <v>15</v>
      </c>
      <c r="K11" s="10">
        <v>0</v>
      </c>
      <c r="L11" s="41">
        <f>H11*2*TAN((3.14*J11)/180)</f>
        <v>58.917528429718153</v>
      </c>
      <c r="M11" s="11">
        <f t="shared" si="8"/>
        <v>43.977443489146339</v>
      </c>
      <c r="N11" s="11">
        <f>M11/(2*TAN((3.14*J11)/180))</f>
        <v>82.106614325763871</v>
      </c>
      <c r="O11" s="46">
        <f t="shared" si="2"/>
        <v>27.893385674236129</v>
      </c>
      <c r="P11" s="13">
        <f t="shared" si="3"/>
        <v>707.01034115661787</v>
      </c>
      <c r="Q11" s="13">
        <f t="shared" si="4"/>
        <v>677.36983151318691</v>
      </c>
      <c r="R11" s="48">
        <f t="shared" si="5"/>
        <v>767.36983151318691</v>
      </c>
      <c r="S11" s="13">
        <f t="shared" si="6"/>
        <v>767.01034115661787</v>
      </c>
      <c r="T11" s="13">
        <f t="shared" si="7"/>
        <v>857.01034115661787</v>
      </c>
      <c r="U11" s="7" t="e">
        <f>L11*COS(#REF!*PI()/180)</f>
        <v>#REF!</v>
      </c>
    </row>
    <row r="12" spans="1:24" s="1" customFormat="1" ht="20.100000000000001" customHeight="1">
      <c r="A12" s="44">
        <v>5</v>
      </c>
      <c r="B12" s="43" t="s">
        <v>31</v>
      </c>
      <c r="C12" s="49" t="s">
        <v>33</v>
      </c>
      <c r="D12" s="10">
        <v>12</v>
      </c>
      <c r="E12" s="10">
        <v>120</v>
      </c>
      <c r="F12" s="10">
        <v>35</v>
      </c>
      <c r="G12" s="40">
        <v>20</v>
      </c>
      <c r="H12" s="10">
        <f t="shared" si="0"/>
        <v>120</v>
      </c>
      <c r="I12" s="10">
        <f t="shared" si="1"/>
        <v>85</v>
      </c>
      <c r="J12" s="10">
        <f t="shared" si="9"/>
        <v>12</v>
      </c>
      <c r="K12" s="10">
        <v>6</v>
      </c>
      <c r="L12" s="41">
        <f t="shared" ref="L12:L25" si="10">H12*2*TAN((3.14*J12)/180)</f>
        <v>50.9869416394761</v>
      </c>
      <c r="M12" s="11">
        <f t="shared" si="8"/>
        <v>35.327331603227343</v>
      </c>
      <c r="N12" s="11">
        <f>M12/(2*TAN((3.14*J12)/180))</f>
        <v>83.144422004418942</v>
      </c>
      <c r="O12" s="46">
        <f t="shared" si="2"/>
        <v>36.855577995581058</v>
      </c>
      <c r="P12" s="13">
        <f t="shared" si="3"/>
        <v>611.8432996737132</v>
      </c>
      <c r="Q12" s="13">
        <f t="shared" si="4"/>
        <v>577.8856394562207</v>
      </c>
      <c r="R12" s="47">
        <f t="shared" si="5"/>
        <v>667.8856394562207</v>
      </c>
      <c r="S12" s="13">
        <f t="shared" si="6"/>
        <v>671.8432996737132</v>
      </c>
      <c r="T12" s="13">
        <f t="shared" si="7"/>
        <v>761.8432996737132</v>
      </c>
      <c r="U12" s="7" t="e">
        <f>L12*COS(#REF!*PI()/180)</f>
        <v>#REF!</v>
      </c>
    </row>
    <row r="13" spans="1:24" s="1" customFormat="1" ht="20.100000000000001" customHeight="1">
      <c r="A13" s="44">
        <v>6</v>
      </c>
      <c r="B13" s="42" t="s">
        <v>28</v>
      </c>
      <c r="C13" s="50" t="s">
        <v>34</v>
      </c>
      <c r="D13" s="10">
        <v>12</v>
      </c>
      <c r="E13" s="10">
        <v>120</v>
      </c>
      <c r="F13" s="10">
        <v>25</v>
      </c>
      <c r="G13" s="40">
        <v>5</v>
      </c>
      <c r="H13" s="10">
        <f t="shared" si="0"/>
        <v>120</v>
      </c>
      <c r="I13" s="10">
        <f t="shared" si="1"/>
        <v>95</v>
      </c>
      <c r="J13" s="10">
        <f t="shared" si="9"/>
        <v>15</v>
      </c>
      <c r="K13" s="10">
        <v>0</v>
      </c>
      <c r="L13" s="41">
        <f t="shared" si="10"/>
        <v>64.273667377874347</v>
      </c>
      <c r="M13" s="11">
        <f t="shared" si="8"/>
        <v>49.151260370222381</v>
      </c>
      <c r="N13" s="11">
        <f t="shared" ref="N13:N25" si="11">M13/(2*TAN((3.14*J13)/180))</f>
        <v>91.766216011147861</v>
      </c>
      <c r="O13" s="46">
        <f t="shared" si="2"/>
        <v>28.233783988852139</v>
      </c>
      <c r="P13" s="13">
        <f t="shared" si="3"/>
        <v>771.28400853449216</v>
      </c>
      <c r="Q13" s="13">
        <f t="shared" si="4"/>
        <v>740.54956648858047</v>
      </c>
      <c r="R13" s="48">
        <f t="shared" si="5"/>
        <v>830.54956648858047</v>
      </c>
      <c r="S13" s="13">
        <f t="shared" si="6"/>
        <v>831.28400853449216</v>
      </c>
      <c r="T13" s="13">
        <f t="shared" si="7"/>
        <v>921.28400853449216</v>
      </c>
      <c r="U13" s="7" t="e">
        <f>L13*COS(#REF!*PI()/180)</f>
        <v>#REF!</v>
      </c>
      <c r="X13" s="1" t="s">
        <v>19</v>
      </c>
    </row>
    <row r="14" spans="1:24" s="1" customFormat="1" ht="20.100000000000001" customHeight="1">
      <c r="A14" s="44">
        <v>7</v>
      </c>
      <c r="B14" s="43" t="s">
        <v>31</v>
      </c>
      <c r="C14" s="49" t="s">
        <v>33</v>
      </c>
      <c r="D14" s="10">
        <v>12</v>
      </c>
      <c r="E14" s="10">
        <v>133</v>
      </c>
      <c r="F14" s="9">
        <v>30</v>
      </c>
      <c r="G14" s="40">
        <v>20</v>
      </c>
      <c r="H14" s="10">
        <f t="shared" si="0"/>
        <v>133</v>
      </c>
      <c r="I14" s="10">
        <f t="shared" si="1"/>
        <v>103</v>
      </c>
      <c r="J14" s="10">
        <f t="shared" si="9"/>
        <v>12</v>
      </c>
      <c r="K14" s="10">
        <v>6</v>
      </c>
      <c r="L14" s="41">
        <f t="shared" si="10"/>
        <v>56.510526983752676</v>
      </c>
      <c r="M14" s="11">
        <f t="shared" si="8"/>
        <v>42.808413589793133</v>
      </c>
      <c r="N14" s="11">
        <f t="shared" si="11"/>
        <v>100.75147607594296</v>
      </c>
      <c r="O14" s="46">
        <f t="shared" si="2"/>
        <v>32.248523924057039</v>
      </c>
      <c r="P14" s="13">
        <f t="shared" si="3"/>
        <v>678.12632380503214</v>
      </c>
      <c r="Q14" s="13">
        <f t="shared" si="4"/>
        <v>655.91364344127487</v>
      </c>
      <c r="R14" s="47">
        <f t="shared" si="5"/>
        <v>745.91364344127487</v>
      </c>
      <c r="S14" s="13">
        <f t="shared" si="6"/>
        <v>738.12632380503214</v>
      </c>
      <c r="T14" s="13">
        <f t="shared" si="7"/>
        <v>828.12632380503214</v>
      </c>
      <c r="U14" s="7" t="e">
        <f>L14*COS(#REF!*PI()/180)</f>
        <v>#REF!</v>
      </c>
    </row>
    <row r="15" spans="1:24" s="1" customFormat="1" ht="20.100000000000001" customHeight="1">
      <c r="A15" s="44">
        <v>8</v>
      </c>
      <c r="B15" s="42" t="s">
        <v>28</v>
      </c>
      <c r="C15" s="50" t="s">
        <v>34</v>
      </c>
      <c r="D15" s="10">
        <v>12</v>
      </c>
      <c r="E15" s="10">
        <v>135</v>
      </c>
      <c r="F15" s="10">
        <v>25</v>
      </c>
      <c r="G15" s="40">
        <v>5</v>
      </c>
      <c r="H15" s="10">
        <f t="shared" si="0"/>
        <v>135</v>
      </c>
      <c r="I15" s="10">
        <f t="shared" si="1"/>
        <v>110</v>
      </c>
      <c r="J15" s="10">
        <f t="shared" si="9"/>
        <v>15</v>
      </c>
      <c r="K15" s="10">
        <v>0</v>
      </c>
      <c r="L15" s="41">
        <f t="shared" si="10"/>
        <v>72.307875800108647</v>
      </c>
      <c r="M15" s="11">
        <f t="shared" si="8"/>
        <v>56.911985691836442</v>
      </c>
      <c r="N15" s="11">
        <f t="shared" si="11"/>
        <v>106.25561853922385</v>
      </c>
      <c r="O15" s="46">
        <f t="shared" si="2"/>
        <v>28.744381460776154</v>
      </c>
      <c r="P15" s="13">
        <f t="shared" si="3"/>
        <v>867.69450960130371</v>
      </c>
      <c r="Q15" s="13">
        <f t="shared" si="4"/>
        <v>835.31916895167058</v>
      </c>
      <c r="R15" s="48">
        <f t="shared" si="5"/>
        <v>925.31916895167058</v>
      </c>
      <c r="S15" s="13">
        <f t="shared" si="6"/>
        <v>927.69450960130371</v>
      </c>
      <c r="T15" s="13">
        <f t="shared" si="7"/>
        <v>1017.6945096013037</v>
      </c>
      <c r="U15" s="7" t="e">
        <f>L15*COS(#REF!*PI()/180)</f>
        <v>#REF!</v>
      </c>
    </row>
    <row r="16" spans="1:24" s="1" customFormat="1" ht="20.100000000000001" customHeight="1">
      <c r="A16" s="44">
        <v>9</v>
      </c>
      <c r="B16" s="43" t="s">
        <v>31</v>
      </c>
      <c r="C16" s="49" t="s">
        <v>33</v>
      </c>
      <c r="D16" s="10">
        <v>12</v>
      </c>
      <c r="E16" s="10">
        <v>143</v>
      </c>
      <c r="F16" s="9">
        <v>30</v>
      </c>
      <c r="G16" s="40">
        <v>20</v>
      </c>
      <c r="H16" s="10">
        <f t="shared" si="0"/>
        <v>143</v>
      </c>
      <c r="I16" s="10">
        <f t="shared" si="1"/>
        <v>113</v>
      </c>
      <c r="J16" s="10">
        <f t="shared" si="9"/>
        <v>12</v>
      </c>
      <c r="K16" s="10">
        <v>6</v>
      </c>
      <c r="L16" s="41">
        <f t="shared" si="10"/>
        <v>60.759438787042349</v>
      </c>
      <c r="M16" s="11">
        <f t="shared" si="8"/>
        <v>46.964570248996353</v>
      </c>
      <c r="N16" s="11">
        <f t="shared" si="11"/>
        <v>110.53317278234519</v>
      </c>
      <c r="O16" s="46">
        <f t="shared" si="2"/>
        <v>32.46682721765481</v>
      </c>
      <c r="P16" s="13">
        <f t="shared" si="3"/>
        <v>729.11326544450822</v>
      </c>
      <c r="Q16" s="13">
        <f t="shared" si="4"/>
        <v>706.34405421623217</v>
      </c>
      <c r="R16" s="47">
        <f t="shared" si="5"/>
        <v>796.34405421623217</v>
      </c>
      <c r="S16" s="13">
        <f t="shared" si="6"/>
        <v>789.1132654445081</v>
      </c>
      <c r="T16" s="13">
        <f t="shared" si="7"/>
        <v>879.1132654445081</v>
      </c>
      <c r="U16" s="7" t="e">
        <f>L16*COS(#REF!*PI()/180)</f>
        <v>#REF!</v>
      </c>
    </row>
    <row r="17" spans="1:21" s="1" customFormat="1" ht="20.100000000000001" customHeight="1">
      <c r="A17" s="44">
        <v>10</v>
      </c>
      <c r="B17" s="42" t="s">
        <v>28</v>
      </c>
      <c r="C17" s="50" t="s">
        <v>34</v>
      </c>
      <c r="D17" s="10">
        <v>12</v>
      </c>
      <c r="E17" s="10">
        <v>147</v>
      </c>
      <c r="F17" s="10">
        <v>25</v>
      </c>
      <c r="G17" s="40">
        <v>5</v>
      </c>
      <c r="H17" s="10">
        <f t="shared" ref="H17:H25" si="12">E17</f>
        <v>147</v>
      </c>
      <c r="I17" s="10">
        <f t="shared" ref="I17:I25" si="13">H17-F17</f>
        <v>122</v>
      </c>
      <c r="J17" s="10">
        <f t="shared" si="9"/>
        <v>15</v>
      </c>
      <c r="K17" s="10">
        <v>0</v>
      </c>
      <c r="L17" s="41">
        <f t="shared" si="10"/>
        <v>78.735242537896085</v>
      </c>
      <c r="M17" s="11">
        <f t="shared" si="8"/>
        <v>63.120565949127688</v>
      </c>
      <c r="N17" s="11">
        <f t="shared" si="11"/>
        <v>117.84714056168463</v>
      </c>
      <c r="O17" s="46">
        <f t="shared" ref="O17:O25" si="14">H17-N17</f>
        <v>29.152859438315375</v>
      </c>
      <c r="P17" s="13">
        <f t="shared" ref="P17:P25" si="15">D17*L17</f>
        <v>944.82291045475301</v>
      </c>
      <c r="Q17" s="13">
        <f t="shared" ref="Q17:Q25" si="16">(((L17+$B$4)+(M17+$B$4))/2)*D17</f>
        <v>911.13485092214273</v>
      </c>
      <c r="R17" s="48">
        <f t="shared" ref="R17:R25" si="17">Q17+$B$5</f>
        <v>1001.1348509221427</v>
      </c>
      <c r="S17" s="13">
        <f t="shared" ref="S17:S25" si="18">(L17+$B$4)*D17</f>
        <v>1004.822910454753</v>
      </c>
      <c r="T17" s="13">
        <f t="shared" ref="T17:T25" si="19">S17+$B$5</f>
        <v>1094.8229104547531</v>
      </c>
      <c r="U17" s="7" t="e">
        <f>L17*COS(#REF!*PI()/180)</f>
        <v>#REF!</v>
      </c>
    </row>
    <row r="18" spans="1:21" s="1" customFormat="1" ht="20.100000000000001" customHeight="1">
      <c r="A18" s="44">
        <v>11</v>
      </c>
      <c r="B18" s="43" t="s">
        <v>31</v>
      </c>
      <c r="C18" s="49" t="s">
        <v>33</v>
      </c>
      <c r="D18" s="10">
        <v>12</v>
      </c>
      <c r="E18" s="10">
        <v>150</v>
      </c>
      <c r="F18" s="9">
        <v>30</v>
      </c>
      <c r="G18" s="40">
        <v>20</v>
      </c>
      <c r="H18" s="10">
        <f t="shared" si="12"/>
        <v>150</v>
      </c>
      <c r="I18" s="10">
        <f t="shared" si="13"/>
        <v>120</v>
      </c>
      <c r="J18" s="10">
        <f t="shared" si="9"/>
        <v>12</v>
      </c>
      <c r="K18" s="10">
        <v>6</v>
      </c>
      <c r="L18" s="41">
        <f t="shared" si="10"/>
        <v>63.733677049345125</v>
      </c>
      <c r="M18" s="11">
        <f t="shared" si="8"/>
        <v>49.873879910438603</v>
      </c>
      <c r="N18" s="11">
        <f t="shared" si="11"/>
        <v>117.38036047682675</v>
      </c>
      <c r="O18" s="46">
        <f t="shared" si="14"/>
        <v>32.619639523173248</v>
      </c>
      <c r="P18" s="13">
        <f t="shared" si="15"/>
        <v>764.80412459214153</v>
      </c>
      <c r="Q18" s="13">
        <f t="shared" si="16"/>
        <v>741.64534175870233</v>
      </c>
      <c r="R18" s="47">
        <f t="shared" si="17"/>
        <v>831.64534175870233</v>
      </c>
      <c r="S18" s="13">
        <f t="shared" si="18"/>
        <v>824.80412459214142</v>
      </c>
      <c r="T18" s="13">
        <f t="shared" si="19"/>
        <v>914.80412459214142</v>
      </c>
      <c r="U18" s="7" t="e">
        <f>L18*COS(#REF!*PI()/180)</f>
        <v>#REF!</v>
      </c>
    </row>
    <row r="19" spans="1:21" s="1" customFormat="1" ht="20.100000000000001" customHeight="1">
      <c r="A19" s="44">
        <v>12</v>
      </c>
      <c r="B19" s="42" t="s">
        <v>28</v>
      </c>
      <c r="C19" s="50" t="s">
        <v>34</v>
      </c>
      <c r="D19" s="10">
        <v>12</v>
      </c>
      <c r="E19" s="10">
        <v>150</v>
      </c>
      <c r="F19" s="10">
        <v>25</v>
      </c>
      <c r="G19" s="40">
        <v>5</v>
      </c>
      <c r="H19" s="10">
        <f t="shared" si="12"/>
        <v>150</v>
      </c>
      <c r="I19" s="10">
        <f t="shared" si="13"/>
        <v>125</v>
      </c>
      <c r="J19" s="10">
        <f t="shared" si="9"/>
        <v>15</v>
      </c>
      <c r="K19" s="10">
        <v>0</v>
      </c>
      <c r="L19" s="41">
        <f t="shared" si="10"/>
        <v>80.342084222342947</v>
      </c>
      <c r="M19" s="11">
        <f t="shared" si="8"/>
        <v>64.672711013450495</v>
      </c>
      <c r="N19" s="11">
        <f t="shared" si="11"/>
        <v>120.74502106729982</v>
      </c>
      <c r="O19" s="46">
        <f t="shared" si="14"/>
        <v>29.254978932700183</v>
      </c>
      <c r="P19" s="13">
        <f t="shared" si="15"/>
        <v>964.10501066811537</v>
      </c>
      <c r="Q19" s="13">
        <f t="shared" si="16"/>
        <v>930.08877141476057</v>
      </c>
      <c r="R19" s="48">
        <f t="shared" si="17"/>
        <v>1020.0887714147606</v>
      </c>
      <c r="S19" s="13">
        <f t="shared" si="18"/>
        <v>1024.1050106681155</v>
      </c>
      <c r="T19" s="13">
        <f t="shared" si="19"/>
        <v>1114.1050106681155</v>
      </c>
      <c r="U19" s="7" t="e">
        <f>L19*COS(#REF!*PI()/180)</f>
        <v>#REF!</v>
      </c>
    </row>
    <row r="20" spans="1:21" s="1" customFormat="1" ht="20.100000000000001" customHeight="1">
      <c r="A20" s="44">
        <v>13</v>
      </c>
      <c r="B20" s="43" t="s">
        <v>31</v>
      </c>
      <c r="C20" s="49" t="s">
        <v>33</v>
      </c>
      <c r="D20" s="10">
        <v>12</v>
      </c>
      <c r="E20" s="10">
        <v>150</v>
      </c>
      <c r="F20" s="9">
        <v>30</v>
      </c>
      <c r="G20" s="40">
        <v>20</v>
      </c>
      <c r="H20" s="10">
        <f t="shared" si="12"/>
        <v>150</v>
      </c>
      <c r="I20" s="10">
        <f t="shared" si="13"/>
        <v>120</v>
      </c>
      <c r="J20" s="10">
        <f t="shared" si="9"/>
        <v>12</v>
      </c>
      <c r="K20" s="10">
        <v>6</v>
      </c>
      <c r="L20" s="41">
        <f t="shared" si="10"/>
        <v>63.733677049345125</v>
      </c>
      <c r="M20" s="11">
        <f t="shared" si="8"/>
        <v>49.873879910438603</v>
      </c>
      <c r="N20" s="11">
        <f t="shared" si="11"/>
        <v>117.38036047682675</v>
      </c>
      <c r="O20" s="46">
        <f t="shared" si="14"/>
        <v>32.619639523173248</v>
      </c>
      <c r="P20" s="13">
        <f t="shared" si="15"/>
        <v>764.80412459214153</v>
      </c>
      <c r="Q20" s="13">
        <f t="shared" si="16"/>
        <v>741.64534175870233</v>
      </c>
      <c r="R20" s="47">
        <f t="shared" si="17"/>
        <v>831.64534175870233</v>
      </c>
      <c r="S20" s="13">
        <f t="shared" si="18"/>
        <v>824.80412459214142</v>
      </c>
      <c r="T20" s="13">
        <f t="shared" si="19"/>
        <v>914.80412459214142</v>
      </c>
      <c r="U20" s="7" t="e">
        <f>L20*COS(#REF!*PI()/180)</f>
        <v>#REF!</v>
      </c>
    </row>
    <row r="21" spans="1:21" s="1" customFormat="1" ht="20.100000000000001" customHeight="1">
      <c r="A21" s="44">
        <v>14</v>
      </c>
      <c r="B21" s="42" t="s">
        <v>28</v>
      </c>
      <c r="C21" s="50" t="s">
        <v>34</v>
      </c>
      <c r="D21" s="10">
        <v>12</v>
      </c>
      <c r="E21" s="10">
        <v>147</v>
      </c>
      <c r="F21" s="10">
        <v>25</v>
      </c>
      <c r="G21" s="40">
        <v>5</v>
      </c>
      <c r="H21" s="10">
        <f t="shared" si="12"/>
        <v>147</v>
      </c>
      <c r="I21" s="10">
        <f t="shared" si="13"/>
        <v>122</v>
      </c>
      <c r="J21" s="10">
        <f t="shared" si="9"/>
        <v>15</v>
      </c>
      <c r="K21" s="10">
        <v>0</v>
      </c>
      <c r="L21" s="41">
        <f t="shared" si="10"/>
        <v>78.735242537896085</v>
      </c>
      <c r="M21" s="11">
        <f t="shared" si="8"/>
        <v>63.120565949127688</v>
      </c>
      <c r="N21" s="11">
        <f t="shared" si="11"/>
        <v>117.84714056168463</v>
      </c>
      <c r="O21" s="46">
        <f t="shared" si="14"/>
        <v>29.152859438315375</v>
      </c>
      <c r="P21" s="13">
        <f t="shared" si="15"/>
        <v>944.82291045475301</v>
      </c>
      <c r="Q21" s="13">
        <f t="shared" si="16"/>
        <v>911.13485092214273</v>
      </c>
      <c r="R21" s="48">
        <f t="shared" si="17"/>
        <v>1001.1348509221427</v>
      </c>
      <c r="S21" s="13">
        <f t="shared" si="18"/>
        <v>1004.822910454753</v>
      </c>
      <c r="T21" s="13">
        <f t="shared" si="19"/>
        <v>1094.8229104547531</v>
      </c>
      <c r="U21" s="7" t="e">
        <f>L21*COS(#REF!*PI()/180)</f>
        <v>#REF!</v>
      </c>
    </row>
    <row r="22" spans="1:21" s="1" customFormat="1" ht="20.100000000000001" customHeight="1">
      <c r="A22" s="44">
        <v>15</v>
      </c>
      <c r="B22" s="43" t="s">
        <v>31</v>
      </c>
      <c r="C22" s="49" t="s">
        <v>33</v>
      </c>
      <c r="D22" s="10">
        <v>12</v>
      </c>
      <c r="E22" s="10">
        <v>145</v>
      </c>
      <c r="F22" s="10">
        <v>45</v>
      </c>
      <c r="G22" s="40">
        <v>20</v>
      </c>
      <c r="H22" s="10">
        <f t="shared" si="12"/>
        <v>145</v>
      </c>
      <c r="I22" s="10">
        <f t="shared" si="13"/>
        <v>100</v>
      </c>
      <c r="J22" s="10">
        <f t="shared" si="9"/>
        <v>12</v>
      </c>
      <c r="K22" s="10">
        <v>6</v>
      </c>
      <c r="L22" s="41">
        <f t="shared" si="10"/>
        <v>61.609221147700289</v>
      </c>
      <c r="M22" s="11">
        <f t="shared" si="8"/>
        <v>41.561566592032165</v>
      </c>
      <c r="N22" s="11">
        <f t="shared" si="11"/>
        <v>97.816967064022279</v>
      </c>
      <c r="O22" s="46">
        <f t="shared" si="14"/>
        <v>47.183032935977721</v>
      </c>
      <c r="P22" s="13">
        <f t="shared" si="15"/>
        <v>739.3106537724035</v>
      </c>
      <c r="Q22" s="13">
        <f t="shared" si="16"/>
        <v>679.02472643839474</v>
      </c>
      <c r="R22" s="47">
        <f t="shared" si="17"/>
        <v>769.02472643839474</v>
      </c>
      <c r="S22" s="13">
        <f t="shared" si="18"/>
        <v>799.31065377240338</v>
      </c>
      <c r="T22" s="13">
        <f t="shared" si="19"/>
        <v>889.31065377240338</v>
      </c>
      <c r="U22" s="7" t="e">
        <f>L22*COS(#REF!*PI()/180)</f>
        <v>#REF!</v>
      </c>
    </row>
    <row r="23" spans="1:21" s="1" customFormat="1" ht="20.100000000000001" customHeight="1">
      <c r="A23" s="44">
        <v>16</v>
      </c>
      <c r="B23" s="42" t="s">
        <v>28</v>
      </c>
      <c r="C23" s="50" t="s">
        <v>34</v>
      </c>
      <c r="D23" s="10">
        <v>12</v>
      </c>
      <c r="E23" s="10">
        <v>130</v>
      </c>
      <c r="F23" s="10">
        <v>35</v>
      </c>
      <c r="G23" s="40">
        <v>5</v>
      </c>
      <c r="H23" s="10">
        <f t="shared" si="12"/>
        <v>130</v>
      </c>
      <c r="I23" s="10">
        <f t="shared" si="13"/>
        <v>95</v>
      </c>
      <c r="J23" s="10">
        <f t="shared" si="9"/>
        <v>15</v>
      </c>
      <c r="K23" s="10">
        <v>0</v>
      </c>
      <c r="L23" s="41">
        <f t="shared" si="10"/>
        <v>69.629806326030547</v>
      </c>
      <c r="M23" s="11">
        <f t="shared" si="8"/>
        <v>49.151260370222381</v>
      </c>
      <c r="N23" s="11">
        <f t="shared" si="11"/>
        <v>91.766216011147861</v>
      </c>
      <c r="O23" s="46">
        <f t="shared" si="14"/>
        <v>38.233783988852139</v>
      </c>
      <c r="P23" s="13">
        <f t="shared" si="15"/>
        <v>835.55767591236656</v>
      </c>
      <c r="Q23" s="13">
        <f t="shared" si="16"/>
        <v>772.68640017751761</v>
      </c>
      <c r="R23" s="48">
        <f t="shared" si="17"/>
        <v>862.68640017751761</v>
      </c>
      <c r="S23" s="13">
        <f t="shared" si="18"/>
        <v>895.55767591236656</v>
      </c>
      <c r="T23" s="13">
        <f t="shared" si="19"/>
        <v>985.55767591236656</v>
      </c>
      <c r="U23" s="7" t="e">
        <f>L23*COS(#REF!*PI()/180)</f>
        <v>#REF!</v>
      </c>
    </row>
    <row r="24" spans="1:21" s="1" customFormat="1" ht="20.100000000000001" customHeight="1">
      <c r="A24" s="44">
        <v>17</v>
      </c>
      <c r="B24" s="43" t="s">
        <v>31</v>
      </c>
      <c r="C24" s="49" t="s">
        <v>33</v>
      </c>
      <c r="D24" s="10">
        <v>12</v>
      </c>
      <c r="E24" s="10">
        <v>125</v>
      </c>
      <c r="F24" s="10">
        <v>80</v>
      </c>
      <c r="G24" s="40">
        <v>20</v>
      </c>
      <c r="H24" s="10">
        <f t="shared" si="12"/>
        <v>125</v>
      </c>
      <c r="I24" s="10">
        <f t="shared" si="13"/>
        <v>45</v>
      </c>
      <c r="J24" s="10">
        <f t="shared" si="9"/>
        <v>12</v>
      </c>
      <c r="K24" s="10">
        <v>6</v>
      </c>
      <c r="L24" s="41">
        <f t="shared" si="10"/>
        <v>53.111397541120937</v>
      </c>
      <c r="M24" s="11">
        <f t="shared" si="8"/>
        <v>18.702704966414476</v>
      </c>
      <c r="N24" s="11">
        <f t="shared" si="11"/>
        <v>44.017635178810032</v>
      </c>
      <c r="O24" s="46">
        <f t="shared" si="14"/>
        <v>80.982364821189975</v>
      </c>
      <c r="P24" s="13">
        <f t="shared" si="15"/>
        <v>637.33677049345124</v>
      </c>
      <c r="Q24" s="13">
        <f t="shared" si="16"/>
        <v>490.88461504521246</v>
      </c>
      <c r="R24" s="47">
        <f t="shared" si="17"/>
        <v>580.88461504521251</v>
      </c>
      <c r="S24" s="13">
        <f t="shared" si="18"/>
        <v>697.33677049345124</v>
      </c>
      <c r="T24" s="13">
        <f t="shared" si="19"/>
        <v>787.33677049345124</v>
      </c>
      <c r="U24" s="7" t="e">
        <f>L24*COS(#REF!*PI()/180)</f>
        <v>#REF!</v>
      </c>
    </row>
    <row r="25" spans="1:21" s="1" customFormat="1" ht="20.100000000000001" customHeight="1">
      <c r="A25" s="44">
        <v>18</v>
      </c>
      <c r="B25" s="42" t="s">
        <v>28</v>
      </c>
      <c r="C25" s="50" t="s">
        <v>34</v>
      </c>
      <c r="D25" s="10">
        <v>12</v>
      </c>
      <c r="E25" s="10">
        <v>75</v>
      </c>
      <c r="F25" s="10">
        <v>35</v>
      </c>
      <c r="G25" s="40">
        <v>25</v>
      </c>
      <c r="H25" s="10">
        <f t="shared" si="12"/>
        <v>75</v>
      </c>
      <c r="I25" s="10">
        <f t="shared" si="13"/>
        <v>40</v>
      </c>
      <c r="J25" s="10">
        <f t="shared" si="9"/>
        <v>15</v>
      </c>
      <c r="K25" s="10">
        <v>0</v>
      </c>
      <c r="L25" s="41">
        <f t="shared" si="10"/>
        <v>40.171042111171474</v>
      </c>
      <c r="M25" s="11">
        <f t="shared" si="8"/>
        <v>20.69526752430416</v>
      </c>
      <c r="N25" s="11">
        <f t="shared" si="11"/>
        <v>38.638406741535945</v>
      </c>
      <c r="O25" s="46">
        <f t="shared" si="14"/>
        <v>36.361593258464055</v>
      </c>
      <c r="P25" s="13">
        <f t="shared" si="15"/>
        <v>482.05250533405768</v>
      </c>
      <c r="Q25" s="13">
        <f t="shared" si="16"/>
        <v>425.19785781285378</v>
      </c>
      <c r="R25" s="48">
        <f t="shared" si="17"/>
        <v>515.19785781285373</v>
      </c>
      <c r="S25" s="13">
        <f t="shared" si="18"/>
        <v>542.05250533405774</v>
      </c>
      <c r="T25" s="13">
        <f t="shared" si="19"/>
        <v>632.05250533405774</v>
      </c>
      <c r="U25" s="7" t="e">
        <f>L25*COS(#REF!*PI()/180)</f>
        <v>#REF!</v>
      </c>
    </row>
    <row r="28" spans="1:21" ht="18">
      <c r="A28" s="90" t="s">
        <v>41</v>
      </c>
      <c r="B28" s="91"/>
      <c r="C28" s="91"/>
      <c r="D28" s="91"/>
      <c r="E28" s="91"/>
      <c r="F28" s="91"/>
      <c r="G28" s="91"/>
      <c r="H28" s="91"/>
      <c r="I28" s="91"/>
      <c r="J28" s="91"/>
    </row>
    <row r="30" spans="1:21" s="2" customFormat="1" ht="65.25" customHeight="1">
      <c r="A30" s="12" t="s">
        <v>1</v>
      </c>
      <c r="B30" s="12" t="s">
        <v>7</v>
      </c>
      <c r="C30" s="12" t="s">
        <v>32</v>
      </c>
      <c r="D30" s="12" t="s">
        <v>8</v>
      </c>
      <c r="E30" s="12" t="s">
        <v>9</v>
      </c>
      <c r="F30" s="12" t="s">
        <v>10</v>
      </c>
      <c r="G30" s="12" t="s">
        <v>48</v>
      </c>
      <c r="H30" s="4" t="s">
        <v>2</v>
      </c>
      <c r="I30" s="4" t="s">
        <v>3</v>
      </c>
      <c r="J30" s="32" t="s">
        <v>22</v>
      </c>
      <c r="K30" s="32" t="s">
        <v>35</v>
      </c>
      <c r="L30" s="32" t="s">
        <v>29</v>
      </c>
      <c r="M30" s="32" t="s">
        <v>25</v>
      </c>
      <c r="N30" s="32" t="s">
        <v>4</v>
      </c>
      <c r="O30" s="32" t="s">
        <v>26</v>
      </c>
      <c r="P30" s="4" t="s">
        <v>5</v>
      </c>
      <c r="Q30" s="4" t="s">
        <v>12</v>
      </c>
      <c r="R30" s="4" t="s">
        <v>13</v>
      </c>
      <c r="S30" s="4" t="s">
        <v>12</v>
      </c>
      <c r="T30" s="4" t="s">
        <v>13</v>
      </c>
      <c r="U30" s="6" t="s">
        <v>6</v>
      </c>
    </row>
    <row r="31" spans="1:21" s="3" customFormat="1">
      <c r="A31" s="31" t="s">
        <v>0</v>
      </c>
      <c r="B31" s="42" t="s">
        <v>38</v>
      </c>
      <c r="C31" s="29"/>
      <c r="D31" s="29"/>
      <c r="E31" s="31">
        <v>150</v>
      </c>
      <c r="F31" s="29"/>
      <c r="G31" s="39">
        <v>15</v>
      </c>
      <c r="H31" s="5"/>
      <c r="I31" s="5"/>
      <c r="J31" s="5"/>
      <c r="K31" s="5"/>
      <c r="L31" s="29"/>
      <c r="M31" s="29"/>
      <c r="N31" s="29"/>
      <c r="O31" s="29"/>
      <c r="P31" s="29"/>
      <c r="Q31" s="29"/>
      <c r="R31" s="29"/>
      <c r="S31" s="29"/>
      <c r="T31" s="29"/>
      <c r="U31" s="8"/>
    </row>
    <row r="32" spans="1:21" s="1" customFormat="1" ht="20.100000000000001" customHeight="1">
      <c r="A32" s="44">
        <v>1</v>
      </c>
      <c r="B32" s="42" t="s">
        <v>40</v>
      </c>
      <c r="C32" s="49" t="s">
        <v>33</v>
      </c>
      <c r="D32" s="10">
        <v>12</v>
      </c>
      <c r="E32" s="10">
        <v>150</v>
      </c>
      <c r="F32" s="10">
        <v>150</v>
      </c>
      <c r="G32" s="40">
        <v>5</v>
      </c>
      <c r="H32" s="10">
        <f t="shared" ref="H32:H33" si="20">E32</f>
        <v>150</v>
      </c>
      <c r="I32" s="10">
        <f t="shared" ref="I32:I33" si="21">H32-F32</f>
        <v>0</v>
      </c>
      <c r="J32" s="10">
        <v>12</v>
      </c>
      <c r="K32" s="10">
        <v>0</v>
      </c>
      <c r="L32" s="41">
        <f>H32*2*TAN((3.14*J32)/180)</f>
        <v>63.733677049345125</v>
      </c>
      <c r="M32" s="11">
        <f>I32*2*SIN((3.14*J32)/180)</f>
        <v>0</v>
      </c>
      <c r="N32" s="11">
        <f>M32/(2*TAN((3.14*J32)/180))</f>
        <v>0</v>
      </c>
      <c r="O32" s="46">
        <f t="shared" ref="O32:O33" si="22">H32-N32</f>
        <v>150</v>
      </c>
      <c r="P32" s="13">
        <f t="shared" ref="P32:P33" si="23">D32*L32</f>
        <v>764.80412459214153</v>
      </c>
      <c r="Q32" s="13">
        <f t="shared" ref="Q32:Q33" si="24">(((L32+$B$4)+(M32+$B$4))/2)*D32</f>
        <v>442.40206229607071</v>
      </c>
      <c r="R32" s="48">
        <f t="shared" ref="R32:R33" si="25">Q32+$B$5</f>
        <v>532.40206229607065</v>
      </c>
      <c r="S32" s="13">
        <f t="shared" ref="S32:S33" si="26">(L32+$B$4)*D32</f>
        <v>824.80412459214142</v>
      </c>
      <c r="T32" s="13">
        <f t="shared" ref="T32:T33" si="27">S32+$B$5</f>
        <v>914.80412459214142</v>
      </c>
      <c r="U32" s="7" t="e">
        <f>L32*COS(#REF!*PI()/180)</f>
        <v>#REF!</v>
      </c>
    </row>
    <row r="33" spans="1:24" s="1" customFormat="1" ht="20.100000000000001" customHeight="1">
      <c r="A33" s="44">
        <v>2</v>
      </c>
      <c r="B33" s="59" t="s">
        <v>39</v>
      </c>
      <c r="C33" s="50" t="s">
        <v>34</v>
      </c>
      <c r="D33" s="10">
        <v>12</v>
      </c>
      <c r="E33" s="10">
        <v>150</v>
      </c>
      <c r="F33" s="10">
        <v>150</v>
      </c>
      <c r="G33" s="40">
        <v>15</v>
      </c>
      <c r="H33" s="10">
        <f t="shared" si="20"/>
        <v>150</v>
      </c>
      <c r="I33" s="10">
        <f t="shared" si="21"/>
        <v>0</v>
      </c>
      <c r="J33" s="10">
        <v>3</v>
      </c>
      <c r="K33" s="10">
        <v>0</v>
      </c>
      <c r="L33" s="41">
        <f>H33*2*TAN((3.14*J33)/180)</f>
        <v>15.714348656354534</v>
      </c>
      <c r="M33" s="11">
        <f t="shared" ref="M33" si="28">I33*2*SIN((3.14*J33)/180)</f>
        <v>0</v>
      </c>
      <c r="N33" s="11">
        <f>M33/(2*TAN((3.14*J33)/180))</f>
        <v>0</v>
      </c>
      <c r="O33" s="46">
        <f t="shared" si="22"/>
        <v>150</v>
      </c>
      <c r="P33" s="13">
        <f t="shared" si="23"/>
        <v>188.57218387625443</v>
      </c>
      <c r="Q33" s="13">
        <f t="shared" si="24"/>
        <v>154.28609193812721</v>
      </c>
      <c r="R33" s="47">
        <f t="shared" si="25"/>
        <v>244.28609193812721</v>
      </c>
      <c r="S33" s="13">
        <f t="shared" si="26"/>
        <v>248.57218387625443</v>
      </c>
      <c r="T33" s="13">
        <f t="shared" si="27"/>
        <v>338.57218387625443</v>
      </c>
      <c r="U33" s="7" t="e">
        <f>L33*COS(#REF!*PI()/180)</f>
        <v>#REF!</v>
      </c>
      <c r="X33" s="55"/>
    </row>
    <row r="36" spans="1:24">
      <c r="J36" t="s">
        <v>44</v>
      </c>
    </row>
    <row r="37" spans="1:24" s="61" customFormat="1" ht="18">
      <c r="A37" s="69" t="s">
        <v>42</v>
      </c>
      <c r="B37" s="65"/>
      <c r="C37" s="65" t="s">
        <v>26</v>
      </c>
      <c r="D37" s="65" t="s">
        <v>47</v>
      </c>
      <c r="E37" s="65" t="s">
        <v>46</v>
      </c>
      <c r="F37" s="62" t="s">
        <v>45</v>
      </c>
      <c r="G37" s="62" t="s">
        <v>43</v>
      </c>
      <c r="J37" s="61" t="s">
        <v>19</v>
      </c>
    </row>
    <row r="38" spans="1:24" ht="18" customHeight="1">
      <c r="A38" s="74">
        <v>1</v>
      </c>
      <c r="B38" s="70" t="s">
        <v>31</v>
      </c>
      <c r="C38" s="63">
        <v>36.09151646798886</v>
      </c>
      <c r="D38" s="64">
        <v>491.37920174386988</v>
      </c>
      <c r="E38" s="75">
        <v>20</v>
      </c>
      <c r="F38" s="75">
        <v>37</v>
      </c>
      <c r="G38" s="76">
        <f>SUM(D38:D40)</f>
        <v>1751.5048644938752</v>
      </c>
      <c r="J38" t="s">
        <v>19</v>
      </c>
    </row>
    <row r="39" spans="1:24" ht="18" customHeight="1">
      <c r="A39" s="74">
        <v>3</v>
      </c>
      <c r="B39" s="71" t="s">
        <v>31</v>
      </c>
      <c r="C39" s="46">
        <v>36.528123055184395</v>
      </c>
      <c r="D39" s="47">
        <v>592.24002329378459</v>
      </c>
      <c r="E39" s="75">
        <v>20</v>
      </c>
      <c r="F39" s="77"/>
      <c r="G39" s="77"/>
    </row>
    <row r="40" spans="1:24" ht="18" customHeight="1">
      <c r="A40" s="74">
        <v>5</v>
      </c>
      <c r="B40" s="71" t="s">
        <v>31</v>
      </c>
      <c r="C40" s="46">
        <v>36.855577995581058</v>
      </c>
      <c r="D40" s="47">
        <v>667.8856394562207</v>
      </c>
      <c r="E40" s="75">
        <v>20</v>
      </c>
      <c r="F40" s="77"/>
      <c r="G40" s="77"/>
    </row>
    <row r="41" spans="1:24" ht="18" customHeight="1">
      <c r="A41" s="74">
        <v>7</v>
      </c>
      <c r="B41" s="71" t="s">
        <v>31</v>
      </c>
      <c r="C41" s="46">
        <f>O14</f>
        <v>32.248523924057039</v>
      </c>
      <c r="D41" s="47">
        <v>733.44517346366524</v>
      </c>
      <c r="E41" s="75">
        <v>20</v>
      </c>
      <c r="F41" s="75">
        <v>33</v>
      </c>
      <c r="G41" s="76">
        <f>SUM(D41:D44)</f>
        <v>3155.6745012644733</v>
      </c>
    </row>
    <row r="42" spans="1:24" ht="18" customHeight="1">
      <c r="A42" s="74">
        <v>9</v>
      </c>
      <c r="B42" s="71" t="s">
        <v>31</v>
      </c>
      <c r="C42" s="46">
        <f>O16</f>
        <v>32.46682721765481</v>
      </c>
      <c r="D42" s="47">
        <v>783.87558423862254</v>
      </c>
      <c r="E42" s="75">
        <v>20</v>
      </c>
      <c r="F42" s="75"/>
      <c r="G42" s="75"/>
    </row>
    <row r="43" spans="1:24" ht="18" customHeight="1">
      <c r="A43" s="74">
        <v>11</v>
      </c>
      <c r="B43" s="71" t="s">
        <v>31</v>
      </c>
      <c r="C43" s="46">
        <f>O18</f>
        <v>32.619639523173248</v>
      </c>
      <c r="D43" s="47">
        <v>819.1768717810927</v>
      </c>
      <c r="E43" s="75">
        <v>20</v>
      </c>
      <c r="F43" s="75"/>
      <c r="G43" s="75"/>
    </row>
    <row r="44" spans="1:24" ht="18" customHeight="1">
      <c r="A44" s="74">
        <v>13</v>
      </c>
      <c r="B44" s="71" t="s">
        <v>31</v>
      </c>
      <c r="C44" s="46">
        <f>O20</f>
        <v>32.619639523173248</v>
      </c>
      <c r="D44" s="47">
        <v>819.1768717810927</v>
      </c>
      <c r="E44" s="75">
        <v>20</v>
      </c>
      <c r="F44" s="75"/>
      <c r="G44" s="75"/>
    </row>
    <row r="45" spans="1:24" ht="23.4">
      <c r="A45" s="74">
        <v>15</v>
      </c>
      <c r="B45" s="71" t="s">
        <v>31</v>
      </c>
      <c r="C45" s="46">
        <v>47.183032935977721</v>
      </c>
      <c r="D45" s="47">
        <v>769.02472643839474</v>
      </c>
      <c r="E45" s="66">
        <v>20</v>
      </c>
      <c r="F45" s="66">
        <v>47.2</v>
      </c>
      <c r="G45" s="67">
        <f>D45</f>
        <v>769.02472643839474</v>
      </c>
    </row>
    <row r="46" spans="1:24" ht="23.4">
      <c r="A46" s="74">
        <v>17</v>
      </c>
      <c r="B46" s="71" t="s">
        <v>31</v>
      </c>
      <c r="C46" s="46">
        <v>80.982364821189975</v>
      </c>
      <c r="D46" s="47">
        <v>580.88461504521251</v>
      </c>
      <c r="E46" s="66">
        <v>20</v>
      </c>
      <c r="F46" s="66">
        <v>81</v>
      </c>
      <c r="G46" s="67">
        <f>D46</f>
        <v>580.88461504521251</v>
      </c>
    </row>
    <row r="47" spans="1:24">
      <c r="A47" s="74"/>
    </row>
    <row r="48" spans="1:24">
      <c r="A48" s="74"/>
    </row>
    <row r="49" spans="1:7" ht="18">
      <c r="A49" s="69" t="s">
        <v>42</v>
      </c>
      <c r="B49" s="65"/>
      <c r="C49" s="65" t="s">
        <v>26</v>
      </c>
      <c r="D49" s="65" t="s">
        <v>47</v>
      </c>
      <c r="E49" s="65" t="s">
        <v>46</v>
      </c>
      <c r="F49" s="62" t="s">
        <v>45</v>
      </c>
      <c r="G49" s="62" t="s">
        <v>43</v>
      </c>
    </row>
    <row r="50" spans="1:7" ht="18">
      <c r="A50" s="74">
        <v>2</v>
      </c>
      <c r="B50" s="72" t="s">
        <v>28</v>
      </c>
      <c r="C50" s="46">
        <v>27.212589045004094</v>
      </c>
      <c r="D50" s="48">
        <v>641.01036156240013</v>
      </c>
      <c r="E50" s="75">
        <v>5</v>
      </c>
      <c r="F50" s="75">
        <v>28.5</v>
      </c>
      <c r="G50" s="76">
        <f>SUM(D50:D53)</f>
        <v>3164.2489285158381</v>
      </c>
    </row>
    <row r="51" spans="1:7" ht="18">
      <c r="A51" s="74">
        <v>4</v>
      </c>
      <c r="B51" s="72" t="s">
        <v>28</v>
      </c>
      <c r="C51" s="46">
        <v>27.893385674236129</v>
      </c>
      <c r="D51" s="48">
        <v>767.36983151318691</v>
      </c>
      <c r="E51" s="75">
        <v>5</v>
      </c>
      <c r="F51" s="75"/>
      <c r="G51" s="76"/>
    </row>
    <row r="52" spans="1:7" ht="18">
      <c r="A52" s="74">
        <v>6</v>
      </c>
      <c r="B52" s="72" t="s">
        <v>28</v>
      </c>
      <c r="C52" s="46">
        <v>28.233783988852139</v>
      </c>
      <c r="D52" s="48">
        <v>830.54956648858047</v>
      </c>
      <c r="E52" s="75">
        <v>5</v>
      </c>
      <c r="F52" s="75"/>
      <c r="G52" s="76"/>
    </row>
    <row r="53" spans="1:7" ht="18">
      <c r="A53" s="74">
        <v>8</v>
      </c>
      <c r="B53" s="72" t="s">
        <v>28</v>
      </c>
      <c r="C53" s="46">
        <v>28.744381460776154</v>
      </c>
      <c r="D53" s="48">
        <v>925.31916895167058</v>
      </c>
      <c r="E53" s="75">
        <v>5</v>
      </c>
      <c r="F53" s="75"/>
      <c r="G53" s="76"/>
    </row>
    <row r="54" spans="1:7" ht="18">
      <c r="A54" s="74">
        <v>10</v>
      </c>
      <c r="B54" s="72" t="s">
        <v>28</v>
      </c>
      <c r="C54" s="46">
        <v>29.152859438315375</v>
      </c>
      <c r="D54" s="48">
        <v>1001.1348509221427</v>
      </c>
      <c r="E54" s="75">
        <v>5</v>
      </c>
      <c r="F54" s="75">
        <v>29.5</v>
      </c>
      <c r="G54" s="76">
        <f>SUM(D54:D57)</f>
        <v>4042.4472446738064</v>
      </c>
    </row>
    <row r="55" spans="1:7" ht="18">
      <c r="A55" s="74">
        <v>12</v>
      </c>
      <c r="B55" s="72" t="s">
        <v>28</v>
      </c>
      <c r="C55" s="46">
        <v>29.254978932700183</v>
      </c>
      <c r="D55" s="48">
        <v>1020.0887714147606</v>
      </c>
      <c r="E55" s="75">
        <v>5</v>
      </c>
      <c r="F55" s="75"/>
      <c r="G55" s="76"/>
    </row>
    <row r="56" spans="1:7" ht="18">
      <c r="A56" s="74">
        <v>13</v>
      </c>
      <c r="B56" s="72" t="s">
        <v>28</v>
      </c>
      <c r="C56" s="46">
        <v>29.254978932700183</v>
      </c>
      <c r="D56" s="48">
        <v>1020.0887714147606</v>
      </c>
      <c r="E56" s="75">
        <v>5</v>
      </c>
      <c r="F56" s="75"/>
      <c r="G56" s="76"/>
    </row>
    <row r="57" spans="1:7" ht="18">
      <c r="A57" s="74">
        <v>15</v>
      </c>
      <c r="B57" s="72" t="s">
        <v>28</v>
      </c>
      <c r="C57" s="46">
        <v>29.152859438315375</v>
      </c>
      <c r="D57" s="48">
        <v>1001.1348509221427</v>
      </c>
      <c r="E57" s="75">
        <v>5</v>
      </c>
      <c r="F57" s="75"/>
      <c r="G57" s="76"/>
    </row>
    <row r="58" spans="1:7" ht="23.4">
      <c r="A58" s="74">
        <v>17</v>
      </c>
      <c r="B58" s="72" t="s">
        <v>28</v>
      </c>
      <c r="C58" s="46">
        <v>38.233783988852139</v>
      </c>
      <c r="D58" s="48">
        <v>862.68640017751761</v>
      </c>
      <c r="E58" s="68">
        <v>5</v>
      </c>
      <c r="F58" s="68">
        <v>38.5</v>
      </c>
      <c r="G58" s="73">
        <f>SUM(D58:D59)</f>
        <v>1377.8842579903712</v>
      </c>
    </row>
    <row r="59" spans="1:7" ht="23.4">
      <c r="A59" s="74">
        <v>19</v>
      </c>
      <c r="B59" s="72" t="s">
        <v>28</v>
      </c>
      <c r="C59" s="46">
        <v>36.361593258464055</v>
      </c>
      <c r="D59" s="48">
        <v>515.19785781285373</v>
      </c>
      <c r="E59" s="68">
        <v>25</v>
      </c>
      <c r="F59" s="68">
        <v>38.5</v>
      </c>
      <c r="G59" s="73">
        <f>SUM(D59:D60)</f>
        <v>515.19785781285373</v>
      </c>
    </row>
    <row r="60" spans="1:7">
      <c r="A60" s="60"/>
    </row>
    <row r="61" spans="1:7">
      <c r="A61" s="60"/>
    </row>
    <row r="62" spans="1:7">
      <c r="A62" s="60"/>
    </row>
    <row r="63" spans="1:7">
      <c r="A63" s="60"/>
    </row>
    <row r="64" spans="1:7">
      <c r="A64" s="60"/>
    </row>
    <row r="65" spans="1:1">
      <c r="A65" s="60"/>
    </row>
    <row r="66" spans="1:1">
      <c r="A66" s="60"/>
    </row>
    <row r="67" spans="1:1">
      <c r="A67" s="60"/>
    </row>
    <row r="68" spans="1:1">
      <c r="A68" s="60"/>
    </row>
    <row r="69" spans="1:1">
      <c r="A69" s="60"/>
    </row>
    <row r="70" spans="1:1">
      <c r="A70" s="60"/>
    </row>
    <row r="71" spans="1:1">
      <c r="A71" s="60"/>
    </row>
    <row r="72" spans="1:1">
      <c r="A72" s="60"/>
    </row>
    <row r="73" spans="1:1">
      <c r="A73" s="60"/>
    </row>
    <row r="74" spans="1:1">
      <c r="A74" s="60"/>
    </row>
    <row r="75" spans="1:1">
      <c r="A75" s="60"/>
    </row>
    <row r="76" spans="1:1">
      <c r="A76" s="60"/>
    </row>
    <row r="77" spans="1:1">
      <c r="A77" s="60"/>
    </row>
    <row r="78" spans="1:1">
      <c r="A78" s="60"/>
    </row>
    <row r="79" spans="1:1">
      <c r="A79" s="60"/>
    </row>
  </sheetData>
  <sheetProtection formatRows="0" insertColumns="0" selectLockedCells="1" selectUnlockedCells="1"/>
  <mergeCells count="18">
    <mergeCell ref="S5:T5"/>
    <mergeCell ref="E4:G5"/>
    <mergeCell ref="J1:R1"/>
    <mergeCell ref="Q3:R4"/>
    <mergeCell ref="A28:J28"/>
    <mergeCell ref="A1:G1"/>
    <mergeCell ref="Q5:R5"/>
    <mergeCell ref="E38:E44"/>
    <mergeCell ref="F38:F40"/>
    <mergeCell ref="F41:F44"/>
    <mergeCell ref="G41:G44"/>
    <mergeCell ref="G38:G40"/>
    <mergeCell ref="E50:E53"/>
    <mergeCell ref="E54:E57"/>
    <mergeCell ref="F54:F57"/>
    <mergeCell ref="F50:F53"/>
    <mergeCell ref="G50:G53"/>
    <mergeCell ref="G54:G57"/>
  </mergeCells>
  <pageMargins left="0.25" right="0.25" top="0.75" bottom="0.75" header="0.3" footer="0.3"/>
  <pageSetup paperSize="9" orientation="landscape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Dessin forme</vt:lpstr>
      <vt:lpstr>Implantation segments</vt:lpstr>
      <vt:lpstr>Feuille débit</vt:lpstr>
      <vt:lpstr>'Feuille débit'!Zone_d_impression</vt:lpstr>
    </vt:vector>
  </TitlesOfParts>
  <Company>Nadine &amp; Jean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JDD</dc:creator>
  <cp:lastModifiedBy>Windows User</cp:lastModifiedBy>
  <cp:lastPrinted>2019-07-09T16:27:32Z</cp:lastPrinted>
  <dcterms:created xsi:type="dcterms:W3CDTF">2017-01-18T14:22:27Z</dcterms:created>
  <dcterms:modified xsi:type="dcterms:W3CDTF">2019-08-14T12:12:08Z</dcterms:modified>
</cp:coreProperties>
</file>